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1040" windowWidth="2438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<sst xmlns="http://schemas.openxmlformats.org/spreadsheetml/2006/main" count="804" uniqueCount="261">
  <si>
    <t>Koht</t>
  </si>
  <si>
    <t>Nr.</t>
  </si>
  <si>
    <t>Nimi</t>
  </si>
  <si>
    <t>Sünd.</t>
  </si>
  <si>
    <t>Klubi</t>
  </si>
  <si>
    <t>L</t>
  </si>
  <si>
    <t>K</t>
  </si>
  <si>
    <t>P</t>
  </si>
  <si>
    <t>Lõppaeg</t>
  </si>
  <si>
    <t>N17</t>
  </si>
  <si>
    <t>M17</t>
  </si>
  <si>
    <t>N19</t>
  </si>
  <si>
    <t>M19</t>
  </si>
  <si>
    <t>M21</t>
  </si>
  <si>
    <t>N</t>
  </si>
  <si>
    <t>M</t>
  </si>
  <si>
    <t>Kaotus</t>
  </si>
  <si>
    <t>VIITSTART</t>
  </si>
  <si>
    <t>trahviring 150 m</t>
  </si>
  <si>
    <t>LLPP</t>
  </si>
  <si>
    <t>Sõiduaeg</t>
  </si>
  <si>
    <t>Peakohtunik: Ants Orasson</t>
  </si>
  <si>
    <t>Tehvandi Spordikeskus</t>
  </si>
  <si>
    <t>7,5 km (5 x 1,5)</t>
  </si>
  <si>
    <t>12,5 km (5 x 2,5)</t>
  </si>
  <si>
    <t>10 km (5 x 2,0)</t>
  </si>
  <si>
    <t>Rank</t>
  </si>
  <si>
    <t>Bib</t>
  </si>
  <si>
    <t>Name</t>
  </si>
  <si>
    <t>Nat</t>
  </si>
  <si>
    <t>S</t>
  </si>
  <si>
    <t>Total</t>
  </si>
  <si>
    <t>Time</t>
  </si>
  <si>
    <t>Behind</t>
  </si>
  <si>
    <t>W17</t>
  </si>
  <si>
    <t>W</t>
  </si>
  <si>
    <t>W19</t>
  </si>
  <si>
    <t>Peasekretär: Silva Hinnobert</t>
  </si>
  <si>
    <t>Otepää, 29.12.2016</t>
  </si>
  <si>
    <t>3 km (3 x 1,0)</t>
  </si>
  <si>
    <t>4 km (4 x 1,0)</t>
  </si>
  <si>
    <t>5 km (1,5+1,5+1,0+1,0)</t>
  </si>
  <si>
    <t>LLL</t>
  </si>
  <si>
    <t>L**L</t>
  </si>
  <si>
    <t>L**</t>
  </si>
  <si>
    <t>P**</t>
  </si>
  <si>
    <t>N13*</t>
  </si>
  <si>
    <t>W13*</t>
  </si>
  <si>
    <t>M13*</t>
  </si>
  <si>
    <t>N15*</t>
  </si>
  <si>
    <t>W15*</t>
  </si>
  <si>
    <t>M15*</t>
  </si>
  <si>
    <t>MH</t>
  </si>
  <si>
    <t>M40</t>
  </si>
  <si>
    <t>5 km (5 x 1,0)</t>
  </si>
  <si>
    <t>M50</t>
  </si>
  <si>
    <t>M60</t>
  </si>
  <si>
    <t xml:space="preserve">Eesti lahtised MV 2016-2017 biathlonis </t>
  </si>
  <si>
    <t>Open Estonian  CH 2016-2017 biathlon</t>
  </si>
  <si>
    <t>** Lamades laskmine püstimärkidesse</t>
  </si>
  <si>
    <t>* Relvad laskekohtadel</t>
  </si>
  <si>
    <t xml:space="preserve">Jürgen PILL </t>
  </si>
  <si>
    <t>SÜ Võru Biathlon/Võru SPKO</t>
  </si>
  <si>
    <t xml:space="preserve">Ivar VŠIVTSEV </t>
  </si>
  <si>
    <t>Karupesa Team</t>
  </si>
  <si>
    <t xml:space="preserve">Aleksei JARUŠKIN </t>
  </si>
  <si>
    <t>Äkke SPKL/Narva SPKO Energia</t>
  </si>
  <si>
    <t>Gert TROLLA</t>
  </si>
  <si>
    <t>Vastseliina SPKL</t>
  </si>
  <si>
    <t xml:space="preserve">Mark-Markos KEHVA </t>
  </si>
  <si>
    <t xml:space="preserve">Mathias ADASON </t>
  </si>
  <si>
    <t>Kārlis Ernests JANOVSKIS</t>
  </si>
  <si>
    <t>Latvia/Madonas BJSS</t>
  </si>
  <si>
    <t xml:space="preserve">Markus EPNER </t>
  </si>
  <si>
    <t>Nõmme SPKL/Tallinna SPKO</t>
  </si>
  <si>
    <t xml:space="preserve">Mark ILJIN </t>
  </si>
  <si>
    <t xml:space="preserve">Andres KOPPA </t>
  </si>
  <si>
    <t xml:space="preserve">Arvis Arvids JEKIMOVS </t>
  </si>
  <si>
    <t>Latvia/CPSS</t>
  </si>
  <si>
    <t xml:space="preserve">Joonas JUHANSOO </t>
  </si>
  <si>
    <t>Jegor MAKSIMENKOV</t>
  </si>
  <si>
    <t xml:space="preserve">Kristohver SAAR </t>
  </si>
  <si>
    <t>Cardo DENISJUK</t>
  </si>
  <si>
    <t>Elva SUKL</t>
  </si>
  <si>
    <t>Imants MALINA</t>
  </si>
  <si>
    <t>Latvia/Daugavpils</t>
  </si>
  <si>
    <t>Nikita KANDROSOVS</t>
  </si>
  <si>
    <t>Emils POMETUNS</t>
  </si>
  <si>
    <t>Latvia/Aluksne</t>
  </si>
  <si>
    <t xml:space="preserve">Riko MÄESAAR </t>
  </si>
  <si>
    <t>Roberts MININGS</t>
  </si>
  <si>
    <t>Jaak PÄRTEL</t>
  </si>
  <si>
    <t>Tuudor PALM</t>
  </si>
  <si>
    <t>Aleksandrs KUZNECOVS</t>
  </si>
  <si>
    <t>Reinis VOLBERGS</t>
  </si>
  <si>
    <t xml:space="preserve">Joonatan VOOGNE </t>
  </si>
  <si>
    <t>Edvin TÄMM</t>
  </si>
  <si>
    <t>Raivis VOSELS</t>
  </si>
  <si>
    <t>Latvia/Madona BJSS</t>
  </si>
  <si>
    <t>Solvita MALINA</t>
  </si>
  <si>
    <t>Katrina BERZINA</t>
  </si>
  <si>
    <t>Liba Marta IGAUNE</t>
  </si>
  <si>
    <t xml:space="preserve">Lisbeth LIIV </t>
  </si>
  <si>
    <t xml:space="preserve">Miia Heleene UTSAL </t>
  </si>
  <si>
    <t xml:space="preserve">Mirjam FASTER </t>
  </si>
  <si>
    <t>Zlata PAMCERKO</t>
  </si>
  <si>
    <t xml:space="preserve">Uljana YURLOVA </t>
  </si>
  <si>
    <t>Natalija TUMANOVA</t>
  </si>
  <si>
    <t>Viktorija ROMANOVA</t>
  </si>
  <si>
    <t>Lithuania/Nemenčine</t>
  </si>
  <si>
    <t xml:space="preserve">Liva SAHNO </t>
  </si>
  <si>
    <t xml:space="preserve">Triinu PILISTE </t>
  </si>
  <si>
    <t xml:space="preserve">Pauliine PUUSAAR </t>
  </si>
  <si>
    <t xml:space="preserve">Anastassia FEDORTSEVA </t>
  </si>
  <si>
    <t xml:space="preserve">Gerda NARUSK </t>
  </si>
  <si>
    <t xml:space="preserve">Sofija GLADOVSKAJA </t>
  </si>
  <si>
    <t xml:space="preserve">Gatis NEIMANIS </t>
  </si>
  <si>
    <t>Latvia/Talsu NSS</t>
  </si>
  <si>
    <t>Kaidar HUSSAR</t>
  </si>
  <si>
    <t xml:space="preserve">Janno PÄRT </t>
  </si>
  <si>
    <t>Arvo LUTS</t>
  </si>
  <si>
    <t>Timofei KAZNATŠENKO</t>
  </si>
  <si>
    <t>Lithuania</t>
  </si>
  <si>
    <t xml:space="preserve">Heiki KANISTIK </t>
  </si>
  <si>
    <t>SÜ Võru Biathlon</t>
  </si>
  <si>
    <t>Allan MÄGI</t>
  </si>
  <si>
    <t>Imre OIM</t>
  </si>
  <si>
    <t xml:space="preserve">Janis NEIMANIS </t>
  </si>
  <si>
    <t xml:space="preserve">Viktor SHEMARIN </t>
  </si>
  <si>
    <t>Äkke SUKL</t>
  </si>
  <si>
    <t xml:space="preserve">Erlend AALDE </t>
  </si>
  <si>
    <t>SPKL Serviti</t>
  </si>
  <si>
    <t xml:space="preserve">Andrei DUDAREV </t>
  </si>
  <si>
    <t xml:space="preserve">Janis PUTNINS </t>
  </si>
  <si>
    <t xml:space="preserve">Latvia/Madonas BJSS     </t>
  </si>
  <si>
    <t>Marijan KACIANOVSKI</t>
  </si>
  <si>
    <t xml:space="preserve">Rafik AZIZBAJEV </t>
  </si>
  <si>
    <t xml:space="preserve">Ants PERTELSON </t>
  </si>
  <si>
    <t>SPKL TAK</t>
  </si>
  <si>
    <t>Aimar HUSSAR</t>
  </si>
  <si>
    <t xml:space="preserve">Juri ŠIROKOV </t>
  </si>
  <si>
    <t xml:space="preserve">Marko KOPPA </t>
  </si>
  <si>
    <t>SPKL Biathlon</t>
  </si>
  <si>
    <t xml:space="preserve">Kristo TUVI </t>
  </si>
  <si>
    <t xml:space="preserve">Karel KULBIN </t>
  </si>
  <si>
    <t>Marek PARKSEPP</t>
  </si>
  <si>
    <t xml:space="preserve">Johanna TALIHÄRM </t>
  </si>
  <si>
    <t>Eveli SAUE</t>
  </si>
  <si>
    <t>Olga POLTORANINA</t>
  </si>
  <si>
    <t xml:space="preserve">Kadri LEHTLA </t>
  </si>
  <si>
    <t xml:space="preserve">Kristel VIIGIPUU </t>
  </si>
  <si>
    <t>Inga PASKOVSKA</t>
  </si>
  <si>
    <t>Latvia</t>
  </si>
  <si>
    <t xml:space="preserve">Grete GAIM </t>
  </si>
  <si>
    <t>Oti SPKL/Zahkna Team</t>
  </si>
  <si>
    <t>Ksenja PRIBÕLOVSKAJA</t>
  </si>
  <si>
    <t>Raminta DINDAITE</t>
  </si>
  <si>
    <t>Lithuania/Ignalina</t>
  </si>
  <si>
    <t>Sandra BULINA</t>
  </si>
  <si>
    <t xml:space="preserve">Agnija NAGLE </t>
  </si>
  <si>
    <t xml:space="preserve">Dana NAGLE </t>
  </si>
  <si>
    <t xml:space="preserve">Kerstin OJAVEE </t>
  </si>
  <si>
    <t xml:space="preserve">Sofija BALABANOVA </t>
  </si>
  <si>
    <t>Inese GOLUBJEVA</t>
  </si>
  <si>
    <t>Darija JANKAUSKAITE</t>
  </si>
  <si>
    <t>Lithuania/Anyksciai</t>
  </si>
  <si>
    <t>Hedvig TALVIK</t>
  </si>
  <si>
    <t>SPKL Biathlon/Tallinna SPKO</t>
  </si>
  <si>
    <t>Sanita BULINA</t>
  </si>
  <si>
    <t>Laima BANAITYTE</t>
  </si>
  <si>
    <t>Rebeka RAISKA</t>
  </si>
  <si>
    <t>Elizabete PAURA</t>
  </si>
  <si>
    <t xml:space="preserve">Alina BOTŠTARJOVA </t>
  </si>
  <si>
    <t>Äkke SUKL/Narva SPKO Energia</t>
  </si>
  <si>
    <t>Vitalija KUTKAUSKAITE</t>
  </si>
  <si>
    <t xml:space="preserve">Kirte Katrin SAREVET </t>
  </si>
  <si>
    <t xml:space="preserve">Anneliis VIILUKAS </t>
  </si>
  <si>
    <t>Anna JESIPIONOK</t>
  </si>
  <si>
    <t>Lithuania/Visaginas</t>
  </si>
  <si>
    <t>Anastazija SAPOŽNIKOVA</t>
  </si>
  <si>
    <t xml:space="preserve">Kristel Kai KONS </t>
  </si>
  <si>
    <t>Ieva PUCE</t>
  </si>
  <si>
    <t>Mari UHA</t>
  </si>
  <si>
    <t>SPKL Sakala Biathlon</t>
  </si>
  <si>
    <t xml:space="preserve">Hanna MOOR </t>
  </si>
  <si>
    <t>Krista RAZGALE</t>
  </si>
  <si>
    <t xml:space="preserve">Elizabete STANGAINE </t>
  </si>
  <si>
    <t>N21</t>
  </si>
  <si>
    <t>W21</t>
  </si>
  <si>
    <t>Julija MATVIJENKO</t>
  </si>
  <si>
    <t>Annija SABULE</t>
  </si>
  <si>
    <t>Latvia/CPCC</t>
  </si>
  <si>
    <t>Susan KÜLM</t>
  </si>
  <si>
    <t>Anna KONOVALOVA</t>
  </si>
  <si>
    <t xml:space="preserve">Robert HELDNA </t>
  </si>
  <si>
    <t>SPKL Biathlon/Tallinna SPKO/Aud</t>
  </si>
  <si>
    <t xml:space="preserve">Kristers SLAVENS </t>
  </si>
  <si>
    <t>Nikita ROMANOV</t>
  </si>
  <si>
    <t xml:space="preserve">Keit SIKK </t>
  </si>
  <si>
    <t xml:space="preserve">Kristo SIIMER </t>
  </si>
  <si>
    <t xml:space="preserve">Mart VŠIVTSEV </t>
  </si>
  <si>
    <t>Karupesa Team/Audentes</t>
  </si>
  <si>
    <t xml:space="preserve">Rudis BALODIS </t>
  </si>
  <si>
    <t>Dzintars DALECKIS</t>
  </si>
  <si>
    <t xml:space="preserve">Klaus Mark KOLPAKOV </t>
  </si>
  <si>
    <t xml:space="preserve">Alvis ŠKEPS </t>
  </si>
  <si>
    <t xml:space="preserve">Egert AALDE </t>
  </si>
  <si>
    <t xml:space="preserve">Taavi PERV </t>
  </si>
  <si>
    <t xml:space="preserve">Mihkel UNT </t>
  </si>
  <si>
    <t xml:space="preserve">Jürgen KOLL </t>
  </si>
  <si>
    <t xml:space="preserve">Marten AOLAID </t>
  </si>
  <si>
    <t>Valentin KAZNACENKO</t>
  </si>
  <si>
    <t>LTU/Visaginas</t>
  </si>
  <si>
    <t>Kārlis LIEPINŠ</t>
  </si>
  <si>
    <t xml:space="preserve">Niklavs EGLITIS </t>
  </si>
  <si>
    <t>Maksim FOMIN</t>
  </si>
  <si>
    <t xml:space="preserve">Ilvars BISENIEKS </t>
  </si>
  <si>
    <t xml:space="preserve">Markus FASTER </t>
  </si>
  <si>
    <t xml:space="preserve">Aksel HAAGELBERG </t>
  </si>
  <si>
    <t>Kirils MATJUHINS</t>
  </si>
  <si>
    <t xml:space="preserve">Karl VIIDEBAUM </t>
  </si>
  <si>
    <t>Sten Anders AAN</t>
  </si>
  <si>
    <t xml:space="preserve">Grigori FOMINÕKH </t>
  </si>
  <si>
    <t>Mikus CIMDINŠ</t>
  </si>
  <si>
    <t>Ruslan PUKŠTO</t>
  </si>
  <si>
    <t>Aksels BRESME</t>
  </si>
  <si>
    <t>Romuald ALEKSANDROV</t>
  </si>
  <si>
    <t xml:space="preserve">Karl Frederik PRUUDEN </t>
  </si>
  <si>
    <t xml:space="preserve">Rihard LAASMA </t>
  </si>
  <si>
    <t>Jokūbas MACKINE</t>
  </si>
  <si>
    <t xml:space="preserve">Joosep PERV </t>
  </si>
  <si>
    <t>Niks SAVLITIS</t>
  </si>
  <si>
    <t>Renars BIRKENTALS</t>
  </si>
  <si>
    <t xml:space="preserve">Ruslan ROKHMANOV </t>
  </si>
  <si>
    <t>Jekabs PUTNINŠ</t>
  </si>
  <si>
    <t xml:space="preserve">Martin REMMELG </t>
  </si>
  <si>
    <t>Pühalepa SUKL Põhjakotkas</t>
  </si>
  <si>
    <t xml:space="preserve">Roland LESSING </t>
  </si>
  <si>
    <t>Žans ANDREJEVS</t>
  </si>
  <si>
    <t>Latvia Team</t>
  </si>
  <si>
    <t>Eno VAHTRA</t>
  </si>
  <si>
    <t xml:space="preserve">Kauri KÕIV </t>
  </si>
  <si>
    <t>Roberts SLOTINŠ</t>
  </si>
  <si>
    <t>Kalev ERMITS</t>
  </si>
  <si>
    <t xml:space="preserve">Johan TALIHÄRM </t>
  </si>
  <si>
    <t xml:space="preserve">Rene ZAHKNA </t>
  </si>
  <si>
    <t>Daumants LUSA</t>
  </si>
  <si>
    <t>Aleksandrs PATRIJUKS</t>
  </si>
  <si>
    <t xml:space="preserve">Hans-Kristen ROOTALU </t>
  </si>
  <si>
    <t>Pavels PANCERKO</t>
  </si>
  <si>
    <t>Vladislavs NEDAIVODINS</t>
  </si>
  <si>
    <t>Ingus DEKSNIS</t>
  </si>
  <si>
    <t xml:space="preserve">Jüri UHA </t>
  </si>
  <si>
    <t xml:space="preserve">Hannes MOOR </t>
  </si>
  <si>
    <t>Egons BRIEDITIS</t>
  </si>
  <si>
    <t>F</t>
  </si>
  <si>
    <t>trahviaeg 16 s</t>
  </si>
  <si>
    <t>DNS</t>
  </si>
  <si>
    <t>DNF</t>
  </si>
  <si>
    <t>*</t>
  </si>
  <si>
    <t>* läbimata trahviringi eest + 2 min.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</si>
</sst>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/d/yy\ h:mm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h:mm:ss;@"/>
    <numFmt numFmtId="178" formatCode="[$-F400]h:mm:ss\ am/pm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  <numFmt numFmtId="182" formatCode="[$€-2]\ #,##0.00_);[Red]\([$€-2]\ #,##0.00\)"/>
    <numFmt numFmtId="183" formatCode="[$-409]h:mm:ss\ AM/PM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2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6" fontId="0" fillId="0" borderId="0" xfId="0" applyNumberForma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21" fontId="25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21" fontId="25" fillId="0" borderId="0" xfId="0" applyNumberFormat="1" applyFont="1" applyBorder="1" applyAlignment="1">
      <alignment/>
    </xf>
    <xf numFmtId="21" fontId="25" fillId="0" borderId="0" xfId="0" applyNumberFormat="1" applyFont="1" applyBorder="1" applyAlignment="1">
      <alignment horizontal="center"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/>
    </xf>
    <xf numFmtId="21" fontId="25" fillId="0" borderId="0" xfId="0" applyNumberFormat="1" applyFont="1" applyBorder="1" applyAlignment="1">
      <alignment horizontal="center"/>
    </xf>
    <xf numFmtId="21" fontId="25" fillId="0" borderId="1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21" fontId="35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0" xfId="64" applyFont="1" applyBorder="1" applyAlignment="1">
      <alignment horizontal="center"/>
      <protection/>
    </xf>
    <xf numFmtId="21" fontId="25" fillId="0" borderId="0" xfId="64" applyNumberFormat="1" applyFont="1" applyBorder="1" applyAlignment="1">
      <alignment horizontal="center"/>
      <protection/>
    </xf>
    <xf numFmtId="0" fontId="25" fillId="0" borderId="12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25" fillId="0" borderId="0" xfId="63" applyFont="1" applyBorder="1">
      <alignment/>
      <protection/>
    </xf>
    <xf numFmtId="0" fontId="25" fillId="0" borderId="0" xfId="63" applyFont="1" applyBorder="1" applyAlignment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63" applyFont="1" applyBorder="1" applyAlignment="1">
      <alignment horizontal="left"/>
      <protection/>
    </xf>
    <xf numFmtId="20" fontId="25" fillId="0" borderId="0" xfId="63" applyNumberFormat="1" applyFont="1" applyBorder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21" fontId="35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20" fontId="25" fillId="0" borderId="0" xfId="63" applyNumberFormat="1" applyFont="1" applyFill="1" applyBorder="1" applyAlignment="1">
      <alignment horizontal="left"/>
      <protection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/>
    </xf>
    <xf numFmtId="20" fontId="25" fillId="0" borderId="0" xfId="59" applyNumberFormat="1" applyFont="1" applyFill="1" applyBorder="1">
      <alignment/>
      <protection/>
    </xf>
    <xf numFmtId="0" fontId="25" fillId="0" borderId="0" xfId="59" applyFont="1" applyBorder="1" applyAlignment="1">
      <alignment horizontal="center"/>
      <protection/>
    </xf>
    <xf numFmtId="0" fontId="25" fillId="0" borderId="0" xfId="59" applyFont="1" applyBorder="1">
      <alignment/>
      <protection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1" fontId="31" fillId="0" borderId="0" xfId="0" applyNumberFormat="1" applyFont="1" applyAlignment="1">
      <alignment horizontal="center"/>
    </xf>
    <xf numFmtId="20" fontId="31" fillId="0" borderId="0" xfId="0" applyNumberFormat="1" applyFont="1" applyBorder="1" applyAlignment="1">
      <alignment horizontal="center"/>
    </xf>
    <xf numFmtId="0" fontId="25" fillId="0" borderId="0" xfId="59" applyFont="1" applyFill="1" applyBorder="1">
      <alignment/>
      <protection/>
    </xf>
    <xf numFmtId="46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2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6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1" fontId="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1" fillId="0" borderId="13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21" fontId="31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20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9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9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25" fillId="0" borderId="17" xfId="0" applyNumberFormat="1" applyFont="1" applyBorder="1" applyAlignment="1">
      <alignment horizontal="center"/>
    </xf>
    <xf numFmtId="20" fontId="25" fillId="0" borderId="10" xfId="0" applyNumberFormat="1" applyFont="1" applyBorder="1" applyAlignment="1">
      <alignment/>
    </xf>
    <xf numFmtId="0" fontId="25" fillId="0" borderId="0" xfId="59" applyFont="1" applyFill="1" applyBorder="1" applyAlignment="1">
      <alignment horizontal="center"/>
      <protection/>
    </xf>
    <xf numFmtId="20" fontId="25" fillId="0" borderId="0" xfId="59" applyNumberFormat="1" applyFont="1" applyFill="1" applyBorder="1" applyAlignment="1">
      <alignment horizontal="left"/>
      <protection/>
    </xf>
    <xf numFmtId="21" fontId="25" fillId="0" borderId="0" xfId="0" applyNumberFormat="1" applyFon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77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25" fillId="0" borderId="0" xfId="0" applyNumberFormat="1" applyFont="1" applyBorder="1" applyAlignment="1">
      <alignment horizontal="center"/>
    </xf>
    <xf numFmtId="21" fontId="25" fillId="0" borderId="0" xfId="0" applyNumberFormat="1" applyFont="1" applyBorder="1" applyAlignment="1">
      <alignment/>
    </xf>
    <xf numFmtId="21" fontId="25" fillId="0" borderId="11" xfId="0" applyNumberFormat="1" applyFont="1" applyFill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" fontId="25" fillId="0" borderId="14" xfId="0" applyNumberFormat="1" applyFont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1" fontId="2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21" fontId="5" fillId="0" borderId="0" xfId="0" applyNumberFormat="1" applyFont="1" applyBorder="1" applyAlignment="1">
      <alignment/>
    </xf>
    <xf numFmtId="21" fontId="31" fillId="0" borderId="15" xfId="0" applyNumberFormat="1" applyFont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178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1" fillId="0" borderId="0" xfId="0" applyFont="1" applyBorder="1" applyAlignment="1">
      <alignment horizontal="center"/>
    </xf>
    <xf numFmtId="21" fontId="2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0" xfId="59" applyFont="1" applyBorder="1" applyAlignment="1">
      <alignment vertical="center" wrapText="1"/>
      <protection/>
    </xf>
    <xf numFmtId="0" fontId="25" fillId="0" borderId="10" xfId="59" applyFont="1" applyBorder="1" applyAlignment="1">
      <alignment horizontal="center"/>
      <protection/>
    </xf>
    <xf numFmtId="0" fontId="25" fillId="0" borderId="10" xfId="59" applyFont="1" applyBorder="1">
      <alignment/>
      <protection/>
    </xf>
    <xf numFmtId="0" fontId="25" fillId="0" borderId="10" xfId="59" applyFont="1" applyBorder="1" applyAlignment="1">
      <alignment horizontal="left"/>
      <protection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/>
    </xf>
    <xf numFmtId="0" fontId="25" fillId="0" borderId="10" xfId="59" applyFont="1" applyFill="1" applyBorder="1" applyAlignment="1">
      <alignment horizontal="center"/>
      <protection/>
    </xf>
    <xf numFmtId="20" fontId="25" fillId="0" borderId="10" xfId="59" applyNumberFormat="1" applyFont="1" applyFill="1" applyBorder="1">
      <alignment/>
      <protection/>
    </xf>
    <xf numFmtId="0" fontId="25" fillId="0" borderId="10" xfId="59" applyFont="1" applyFill="1" applyBorder="1">
      <alignment/>
      <protection/>
    </xf>
    <xf numFmtId="0" fontId="52" fillId="0" borderId="10" xfId="59" applyFont="1" applyBorder="1">
      <alignment/>
      <protection/>
    </xf>
    <xf numFmtId="20" fontId="25" fillId="0" borderId="10" xfId="59" applyNumberFormat="1" applyFont="1" applyBorder="1">
      <alignment/>
      <protection/>
    </xf>
    <xf numFmtId="0" fontId="25" fillId="0" borderId="10" xfId="59" applyFont="1" applyBorder="1" applyAlignment="1">
      <alignment vertical="center"/>
      <protection/>
    </xf>
    <xf numFmtId="0" fontId="25" fillId="0" borderId="12" xfId="59" applyFont="1" applyBorder="1" applyAlignment="1">
      <alignment horizontal="left"/>
      <protection/>
    </xf>
    <xf numFmtId="0" fontId="25" fillId="0" borderId="12" xfId="58" applyFont="1" applyBorder="1">
      <alignment/>
      <protection/>
    </xf>
    <xf numFmtId="0" fontId="25" fillId="0" borderId="12" xfId="59" applyFont="1" applyBorder="1">
      <alignment/>
      <protection/>
    </xf>
    <xf numFmtId="0" fontId="35" fillId="0" borderId="12" xfId="58" applyFont="1" applyBorder="1">
      <alignment/>
      <protection/>
    </xf>
    <xf numFmtId="0" fontId="25" fillId="0" borderId="13" xfId="59" applyFont="1" applyBorder="1" applyAlignment="1">
      <alignment horizontal="center"/>
      <protection/>
    </xf>
    <xf numFmtId="0" fontId="25" fillId="0" borderId="13" xfId="59" applyFont="1" applyBorder="1">
      <alignment/>
      <protection/>
    </xf>
    <xf numFmtId="0" fontId="25" fillId="0" borderId="10" xfId="0" applyFont="1" applyFill="1" applyBorder="1" applyAlignment="1">
      <alignment/>
    </xf>
    <xf numFmtId="17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25" fillId="0" borderId="12" xfId="0" applyFont="1" applyBorder="1" applyAlignment="1">
      <alignment horizontal="left"/>
    </xf>
    <xf numFmtId="1" fontId="25" fillId="0" borderId="10" xfId="0" applyNumberFormat="1" applyFont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46" fontId="0" fillId="0" borderId="10" xfId="0" applyNumberFormat="1" applyBorder="1" applyAlignment="1">
      <alignment horizontal="center"/>
    </xf>
    <xf numFmtId="0" fontId="35" fillId="0" borderId="12" xfId="58" applyFont="1" applyFill="1" applyBorder="1">
      <alignment/>
      <protection/>
    </xf>
    <xf numFmtId="0" fontId="35" fillId="0" borderId="10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center" vertical="top" wrapText="1"/>
    </xf>
    <xf numFmtId="20" fontId="25" fillId="0" borderId="12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21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25" fillId="0" borderId="10" xfId="0" applyNumberFormat="1" applyFon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0" xfId="64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1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8" fontId="31" fillId="0" borderId="17" xfId="0" applyNumberFormat="1" applyFont="1" applyFill="1" applyBorder="1" applyAlignment="1">
      <alignment horizontal="center"/>
    </xf>
    <xf numFmtId="178" fontId="25" fillId="0" borderId="17" xfId="0" applyNumberFormat="1" applyFont="1" applyFill="1" applyBorder="1" applyAlignment="1">
      <alignment horizontal="center"/>
    </xf>
    <xf numFmtId="178" fontId="25" fillId="0" borderId="11" xfId="0" applyNumberFormat="1" applyFont="1" applyFill="1" applyBorder="1" applyAlignment="1">
      <alignment horizontal="center"/>
    </xf>
    <xf numFmtId="178" fontId="32" fillId="0" borderId="0" xfId="0" applyNumberFormat="1" applyFont="1" applyAlignment="1">
      <alignment horizontal="center" wrapText="1"/>
    </xf>
    <xf numFmtId="178" fontId="25" fillId="0" borderId="0" xfId="0" applyNumberFormat="1" applyFont="1" applyAlignment="1">
      <alignment horizontal="center"/>
    </xf>
    <xf numFmtId="178" fontId="31" fillId="0" borderId="15" xfId="0" applyNumberFormat="1" applyFont="1" applyBorder="1" applyAlignment="1">
      <alignment horizontal="center"/>
    </xf>
    <xf numFmtId="178" fontId="25" fillId="0" borderId="1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center"/>
    </xf>
    <xf numFmtId="20" fontId="25" fillId="0" borderId="0" xfId="0" applyNumberFormat="1" applyFont="1" applyBorder="1" applyAlignment="1">
      <alignment/>
    </xf>
    <xf numFmtId="21" fontId="5" fillId="0" borderId="10" xfId="0" applyNumberFormat="1" applyFont="1" applyBorder="1" applyAlignment="1">
      <alignment horizontal="center"/>
    </xf>
    <xf numFmtId="0" fontId="35" fillId="0" borderId="10" xfId="58" applyFont="1" applyBorder="1">
      <alignment/>
      <protection/>
    </xf>
    <xf numFmtId="0" fontId="25" fillId="0" borderId="13" xfId="59" applyFont="1" applyBorder="1" applyAlignment="1">
      <alignment vertical="center" wrapText="1"/>
      <protection/>
    </xf>
    <xf numFmtId="0" fontId="25" fillId="0" borderId="10" xfId="58" applyFont="1" applyBorder="1">
      <alignment/>
      <protection/>
    </xf>
    <xf numFmtId="21" fontId="53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21" fontId="25" fillId="0" borderId="17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54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0" fontId="5" fillId="0" borderId="12" xfId="0" applyNumberFormat="1" applyFont="1" applyBorder="1" applyAlignment="1">
      <alignment/>
    </xf>
    <xf numFmtId="21" fontId="25" fillId="0" borderId="12" xfId="0" applyNumberFormat="1" applyFont="1" applyBorder="1" applyAlignment="1">
      <alignment/>
    </xf>
    <xf numFmtId="0" fontId="25" fillId="0" borderId="18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5" fillId="0" borderId="0" xfId="64" applyFont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allaad 3" xfId="59"/>
    <cellStyle name="Normaallaad 3 2" xfId="60"/>
    <cellStyle name="Normaallaad 4" xfId="61"/>
    <cellStyle name="Normal 2" xfId="62"/>
    <cellStyle name="Normal 2 2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95250</xdr:rowOff>
    </xdr:from>
    <xdr:to>
      <xdr:col>6</xdr:col>
      <xdr:colOff>238125</xdr:colOff>
      <xdr:row>5</xdr:row>
      <xdr:rowOff>0</xdr:rowOff>
    </xdr:to>
    <xdr:pic>
      <xdr:nvPicPr>
        <xdr:cNvPr id="1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5250"/>
          <a:ext cx="2019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273</xdr:row>
      <xdr:rowOff>0</xdr:rowOff>
    </xdr:from>
    <xdr:ext cx="904875" cy="1152525"/>
    <xdr:sp>
      <xdr:nvSpPr>
        <xdr:cNvPr id="2" name="AutoShape 2048" descr="Pildiotsingu postimees logo tulemus"/>
        <xdr:cNvSpPr>
          <a:spLocks noChangeAspect="1"/>
        </xdr:cNvSpPr>
      </xdr:nvSpPr>
      <xdr:spPr>
        <a:xfrm>
          <a:off x="6200775" y="50520600"/>
          <a:ext cx="9048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273</xdr:row>
      <xdr:rowOff>0</xdr:rowOff>
    </xdr:from>
    <xdr:ext cx="295275" cy="276225"/>
    <xdr:sp>
      <xdr:nvSpPr>
        <xdr:cNvPr id="3" name="AutoShape 2056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6200775" y="505206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273</xdr:row>
      <xdr:rowOff>0</xdr:rowOff>
    </xdr:from>
    <xdr:ext cx="295275" cy="276225"/>
    <xdr:sp>
      <xdr:nvSpPr>
        <xdr:cNvPr id="4" name="AutoShape 2058" descr="data:image/jpeg;base64,/9j/4AAQSkZJRgABAQAAAQABAAD/2wCEAAkGBxMTEhUREhMUFhUTGRgYFRgYGBcXGhodGBoWFxYbFxUYHSggGholHRYYIjEhKCwrLi4vGB8zODMsNygtLisBCgoKDg0OGxAQGzImICQtLS8vOCwsNCwsNDQsLDQsLDQsLyw0LCwsLywsLCw0LCwsLCwsLCwvLCwsLCwsLCwsLP/AABEIAG8BxAMBEQACEQEDEQH/xAAbAAACAwEBAQAAAAAAAAAAAAAABwQFBgMCAf/EAEUQAAEDAQMGCgcHBAEEAwAAAAEAAgMRBAUhBgcSMUFxEyIyUWFygZGhsTM0UnOywdEUFkJTkqLCI2KCwyRUY/DxFdLh/8QAGwEBAAMBAQEBAAAAAAAAAAAAAAQFBgMCAQf/xAA4EQABAwIDBAgGAgMAAgMAAAAAAQIDBBEFMXESIUGBEzIzUVJhscEUFTSRodEi8CNy4UJDJFPx/9oADAMBAAIRAxEAPwB4oAQAgBACAEAIAQAgBACAEAIAQAgBACAEAIAQAgBACAEAIAQAgBACAEAIAQAgBACAEAIAQAgBACAEAIAQAgBACAEAIAQAgBACAEAIAQAgBACAEAIAQAgBACAEAIAQAgBACAEAIAQAgBACAEAIAQAgBAc+HbWmk2vNUL7sr3Hnbb3nRfD0CAEAIAQAgBACAEAIAQAgBACAEAIAQAgBACAEAIAQAgBACAEAIAQAgBACAyWcG8poWRGF5ZpOcHEdAFBXvVhh8TJHO20uU+L1EsLWrGtr3MT957X/ANQ/w+itPhIfChQ/MarxqH3ntf8A1D/D6J8JD4UHzGq8akiyXzeEteDkmfo0roitK6q0HQV4fBTM6yIh1jrK2TqKq6IePvPbWOo6Z4I1hwFe0EVX34SByXRp5+Y1bFsrl5oXV1ZwJAQLQwOb7TBR3aCaHwUaXDWrvjX7k6nxxyLaVLp5Zm8sFujmYJInBzTtHkRsPQqmSN0btlybzQxTMlaj2LdCQvB0BACAEAIAQAgBACAEAIAQAgIN93i2zwvlcdQ4o53HkjvXWCJZXo1CPVTpBEr1/qiksl5zmVhM0uL2147tpHStC+GNGL/FMu4x8VTMsrbuXNOPmOlZk3Aq8sr8nfPJFpOYxji0MBIrTa6muuvuV/R08bY0da6qZHEqyZ0zmXsibrGaqpxVX4mpyJvyds8cGk58choWkk0wJq3mpTdSqr62njWNX2sqFxhdZMkzY73Rf7uGgqI1YIAQAgBACAEAIAQAgBACAEAIAQAgBACAEAIAQAgBACAEAIAQAgBACAEBytVmZI0skaHNOsFemvc1btXeeHxte3Zcl0EhbYw2R7Rqa5wG4EgLUsW7UUwcrUa9zU4KpxXo5m7zW67Ruj/2KpxTJvP2NDgOcnL3Omc6xNpFMBxqlhPOKVFd1D3r5hki3czhmesdibZsnHIwCtzOF3kpfjrNMCT/AE3kCQdHtbwotXTpMzzTIn4fWLTyp4Vz/fIbzTXEbVnDaH1AQ7wvSGAVlkazmBOJ3N1ldI4XyL/FLnGaoihS8jrFFLl5ZAcOEd0hv1IUtMOmXuK92M0yZXXkS7DlfZJDThNAn2xo+Jw8VzfQzM32vodosUppFttW13F601xGIUQsEW59QHwlAUFvyxskRLdMvI16A0h+rUpkdDM9L2tqV0uKU0a22r6bz7d+WFklOjp6BPtjRH6tXivklDMxL2voIcUppFttW13Ei98o7PZy0SOxcKgNGlhzmmpeIaWSXqodaiuhgVEeufdvJl13jHaIxLESWmoxFDUYGoXOWJ0Ttl2Z2gnZMzbZkU16ZaWaLSa0uke0kUaKCowNXH/9UmKglfvXchCnxaCK6JvVO4X1/X9LanVkNGjksGofU9KuIKdkKWbmZurrZKl13ZcEK+yuAe0nUHNJ7CF2el2qhGiVEeir3oOO7L+s87iyKTScBUihGGraFm5aeSNLuQ20FZDMuzG66mbv23XZaHHhXHTbhptDgcOyh7VNgjq4k/im4rKubD51/mu9OKXKH/4+7a+tS06nz0VL6Sq8Cfcr+gw//wCxft/w0eTdqu2J4ZA4mR/FDnBxJ6KkUHZRQqllU9t35IWdFJQxuRsS/wAl77mmvO8orOzTldotJ0RgTiammHQCoMUT5V2WoWk9RHA3akWyFV987H+af0u+ikfAT9xE+a0vi/AffOx/mn9LvonwE/cPmtL4vwWl13pFaGl8TtIA0OBGOB1Heo8sL4ls9CVBURzt2o1uhHvLKCzQHRklaHeyOM7tA1dq9xU0sm9qHOetghWz3b/yQIst7GTTTcOktNF2XD50TL8kduL0qrba/Bf2edr2h7HBzTqINQe0KG5qtWyoWLHtem01boebXamRtL5HtY0bXGg/9r6xjnrZqXPkkjI27T1shQTZc2RpoHPd0hpp40UxMPmXh+SudjFMi2uq8iwurKKz2g6Mcg0vZdxT2A6+xcZaWWLe5NxJgroJ1sx2/wCxaqOSwQEe222OJunK9rG85NO7nK9sjc9bNS5zklZEm09bIZ205e2Vpo0SP6WtAH7iFMbh0y52QrH41TtWyXXRP3Y+QZfWVxo4St6S0H4SV9dhsqZWUMxqnVd905fo0N33jFM3Sie1420OI3jWFDkifGtnJYsop45UuxbkpczqCA8TStaC5zg1o1kkADeSvqIqrZDy5yNS7lshnbblxZGGgc6TqNw73UCmsw+Z2e7UrZcXpmbkVV0I0ecGzE0LJh0kN+Tl7XDZe9DkmN06rkv4/Ze3XflntGEUgJ9k4O/ScVElp5IushYQVkM/Udv/ACWK4kkCgKC35YWSIlunpka9AaXjqUuOhmel7W1K+bFKaNbK66+W8+WDLGySnR0ywn2xoj9WpfZKGZiXtfQ+Q4rTSLa9tdxKvbKKz2fREjsX1IDRpYDbhqXOKlklvspkdaiuhgttrn3byVdV5x2iPhYjVtSMRQgjWCFzlidE7ZcdoKhk7Nti7iYuZ2BACAEAjrz9NL13/EVqYuomiGBn7V2q+pGXQ5G7zW67Ruj/ANiqcUybz9jQ4DnJy9ydnO9BH7z+LlywztF0O+O9i3X2Fsrsy4IBwZG2rhLHETraNA/4HRHgAs5WM2ZnJz+5tcNk6SmYvlb7biHlllL9maI46GV4/SMeMRz8wXSjpOlXadkhwxLEPh27LOsv4FfaJ3PcXvcXOOsk1KvWtRqWRDJvkc9205bqarJvIz7RDw0khYHV0AADgMKmvTsUCpr+ifsNS/eXFFhPTx9I91r5GcvWwOglfC7EsNKjaNYPcVNikSRiPTiVdRCsMixrwLTJnKeSzODSS6InjNONOlnMejao9TSNlS6bl/uZMocRfTusu9v9yGvZp2va17DVrgCDzgqgc1WqqKa9j0e1HNyUxGca+3NIsrCRUaUhG0GtG7tp7FaYdTov+R3IocZq3NtC1fNf0YBW5nDU/cecwNmY5ji5odoajQiuB1EqB8wjR6sVOZb/ACeVYkkaqKqpexl3tIJBBBGBBwIpsIU5FvvQqVRUWyjBzYWurJYT+Eh4/wAqg+Q71UYmze13I0eBS3a6Pu3/AHKDK7J91ndwrntcJXuoACCMS7HvUukqUlTZRMkQr8RoXQLtqt9pVM4ppVnuCPSc1vtEDvNF8ctkVT0xu05G94zMlMlH2WV0jpGuBaW0AO0g7dyo6usbMxGohqqDDXU0ivV191jFZU3G6yy0Lg5slXNOrbiCOcYd6s6WoSZl04FDX0bqaTet0XehSqUQSyyb9ag943zXCp7J2hLofqGajRynuX7VDwelolrg8GlRUBwoejjKipZ+hftWvwNXXUnxMWxe1luJ1wphzLSGJVLHxAW1gv8Akhs74Ijol7tJzxrpQCjebVrUeSmbJIj3cCZDWyRQrEzddcyqJridqkENVvmfEBe5L5RvsjnYF8bgasrTjbCObmKiVVKkydylhQV7qZVvvReBBvi+JbS/Tld1Wjkt3D5rrDAyJtmocKmqkqHbT1/RAXYjHpjyCC0kEYgjAg9BXxURUsp9RVRboOTJm8TaLNHK7lEEO3tJaT20r2rNVMXRSq1Db0U6zwNeufHkGUV8tssRkdi44Mb7R+g1lKeBZn7KcxWVbaaPbXPgKS87xkneZJXFxOrmA5mjYFoo4mxt2WoY2eokndtPW/8AeBaZI5PC1vfpOLWRgVpSpJrQCu4qPV1XQIlk3qS8OoUqnLtLZEOeVdw/ZJGtDi5rxVpOvDAg07O9eqWp6dt1Teh5xCi+FeiIt0Urbut8kDxJE4tcO49BG0LtJG2Ruy5CLDO+F6PYtlHFcd5ttELJm4aWscxGBCzc8SxPVqm2pahJ4kkTiSLda2RRulkNGsFSfp07F5YxXuRrc1OksrYmK92SCjyhygltTyXEhg5LAcB0nnd0rQ09M2Fu7PvMbWV0lS7fuTghxyfuo2mdsIOiDUuOugGug516qJkiYrjxR0y1EqR3sXOVuSgsrGyxvc5pOi4OpUE6iCNmCjUlYszla5LKTcQwxKZiPYt043MvFIWkOaSCMQQaEbiFPVEVLKVLXK1botlGxkbfv2qLj+kjoH9NeS6nTTvCz9ZT9C/dkpscNrPiY/5dZM/2U2ca+nN0bNGaaQ0pCMDT8La8xoa9ik4dTov+R3Ig4zVubaFq571F8rgzZqGZETugbMxzHFzQ7Q1GhxFHaqqAuIRpIrFTmW6YPK6JJGql132/6ZmSMtJa4EEGhB1gjWCpyKipdCpc1WrZcze5r7XhND0h47eKfJqqcTZva7kaLApNz4+Zu1UmgBACAEAjrz9NL13/ABFamLqJohgZ+1dqvqRl0ORu81uu0bo/9iqcUybz9jQ4DnJy9ydnO9BH7z+LlywztF0O+O9i3X2Fsrsy4IBnZAzBlhL3clrnk7hQlUVe3ansnkazCXI2k2lyRVF1eVtdNK+V+t5ru5h2CgVzHGkbUanAzE8zppFe7iRl0OQ5MlB/w4OoFmqrtnam4oPpmaC8y+9dk3M+BquaDsE5+pmsX+qdy9DPKYVgwc2l5ktfZnHk8dm44OHfQ9pVPiUNlSRNFNJglQqtWFeG9PczWWzibbNXYWj9rVNoktA0q8UVVqn38vQo1LK8ZWb6/BJH9meePGOJ0s2do8qKkxCn2XdImS+pqcIrEkZ0Ts0y0/4GXGTPDDh4W1lHLaPxjnA2uHiOxKGr2F2Hru9BimH9KnSxp/Lj5/8ASkyCs08VqGlDK1rmua4ljmgbRUkc48VJr3xvi3OS+pBwmOaOo/k1URUW+4tc6Ho4es7yXDC+s7Ql472bNRdq5MySLv8ASx9dvxBeJOouinWDtW6p6jyWVN8L7Ojy4Nz/ADarjC8ncjOY9mzn7GGVqZ8ssm/WoPeN81wqeydoS6H6hmo6CsybgRE3KO8+a1iZH58/rKeF9PIwM3N2QvifK+NrniQtBcK0Aa04A4aycVT4jK9r0ai7rGjwWnjdGr3Nut7fgg5yrIxkkTmNDS9rtKgpWhFPNdcNe5zXIq5HDG42Ne1Wpa6KY1WZRk647O2S0RMeKtc9oI5xXELlO5WxuVO4kUrEfM1rslVBs3pdsJs8kfBs0Qx1AABSgNCOYrPRSvSRHX4mxnp41hc3ZS1lEwtMYYEA1c3nqbes/wA1QYh2y6Ia/B/pU1UxWXF5ma0uAPEiqxvZyj2nyCs6GHo4kXiu8osVqOmnVEybu/Zn1MK03+a7VPvZ/JVGKZt5mjwHJ/L3OGdHlwdV/m1esL6ruRzx7rM5mHVqUBvc19r9NCdmi8fC7+KqMTZ1XcjRYFLufHz/AH7HPOXeZLmWZpwA039JODR2YntC9YbFuWRdEPOOVC3SFNV9jDK1M+afN164Oo/5KBiPY80LbBfqeSmqzjeqf5t+agYd23IuMZ+m5oK5XxkTS5vrVoWsN2SNc3+Q+FQcQZtQ37i1weTZqUTvRU9zjl04m3S12aAH6Gn5r3Qp/gbz9Tniy3q3cvRCgUsrhj5vb8D2fZXnjxjidLebePLcqXEKfZd0iZLmajB6xHs6F2aZaf8ADtlvkzwzeHhb/VbygPxj/wCw/wDNi80NX0a7D8vQ9Yph/TJ0kafyT8/9M9kNZZ4rW0uhla1zXNcSxwAFKipIwxAUyufG+FbOT7ldhUU0dSl2qiKiou4ZyojVAgBACAR15+ml67/iK1MXUTRDAz9q7VfUjLocjd5rddo3R/7FU4pk3n7GhwHOTl7k7Od6CP3n8XLlhnaLod8d7FuvsLZXZlwQG/mrBcwGoygd0jtL4aqoT/JW6e3/AE0jrw4Yid/uv6MArczYIBy5K+pwe7as1Vds7U3FB9MzQXeX3rsm5nwNVxQdgnP1M1i/1S6J6GeU0rC7yLtGhbIT7RLT/kCPOh7FFrW7UDifhb1bVN8934LHOPYiy0iX8MrR3twI7qHtXHDpNqLZ7iVjUKtnR/BU9DJqwKY7WS0uje2Rho5pqCvL2I9qtdkp7jkdG9HtzQcGTt9MtUQe2gcMHt9k/TmKzdRA6F9ly4G1o6ttTHtJnxLRcCWYnOh6OHrO8laYX1naFFjvZs1F2rkzJIu/0sfXb8QXiTqLop1g7Vuqeo8llTfC+zo8uDc/zarjC8ncjOY9mzn7GGVqZ8ssm/WoPeN81wqeydoS6H6hmo6CsybgRE3KO8+a1iZH58/rKeF9PIy82Xq0nvT8DFR4n2qae6mpwPsHf7eyFZnR5cHVf5tXfC+q7kRce6zNFMOrUoCzya9bg943zXCp7F2hLofqGaoN+8fRSdR3kVnI+umptJuzdoojVqjAAgGdkVPoXcZDqZwrv01PyVFWt2qnZ77Grwx+xRK5eF1+ws3vJJJ1k1PbrV4iWSyGVcqqt1PK+nw3+a7VPvZ/JVGKZt5mjwHJ/L3I+dE/1IB/a/zb9F6wvqu5HPHuszRTEK1KA1ubR3/KeOeM/ExV2JJ/iTUucDX/ADqnl7oU2U9p4S1zO/vIG5vFHgFKpWbMLU8iDXydJUPd5+m4q13Ihp83Xrg6j/koGI9jzQtsF+p5KanOOf8Aif5t+agYd23It8ZX/wCNzQV6vjJFrkq+lsgP94Hfh81HqkvC7QmYetqlmpc5ybEW2hsuyVvi3A+BCjYbJeNW93uTsbh2Zkf3p6GRViUp1stodG9sjDRzSCD0heXNRyK1clPccjo3I5uaDfybvtlqiDxQPbQSN5j9DsWcqadYX24cDaUVY2pj2kz4oWyjkwEAIAQAgEdefppeu/4itTF1E0QwM/au1X1Iy6HI3ea3XaN0f+xVOKZN5+xocBzk5e57znW1tIoAeMCXu6BSgrvx7l8wyNd7+R9x2Vtmx8czAq3M6W2TVzOtUwYBxG0Mh5h9TqCj1M6Qsvx4EyhpFqZUbwTM2mcijbLGwYDTAA3NdRVmG75VVe4vcaXZp0anf7C1V2ZYEA5clfU4PdtWaqu2dqbig+mZoLvL712Tcz4Gq4oOwTn6maxf6pdE9DPKaVhOuJ1LTCf+4z4guU6XidopIpFtOzVPUamVVzi0wFg5beNGekA4bjqVBSz9DJfhxNdX0qVEKt4pvTUTz2kEgihGBHMtGi3MUqKi2U+L6fCyuC932aYSNxGp7fabtG/mXCogSZmyvIlUdU6nkR6ZcdBxWS0tkY2Rhq14BB3rNvarHK1c0NtG9sjUc3JTH50PRw9Z3krLC+s7Qpcd7Nmou1cmZJF3+lj67fiC8SdRdFOsHat1T1Hksqb4X2dHlwbn+bVcYXk7kZzHs2c/YwytTPllk361B7xvmuFT2TtCXQ/UM1HQVmTcCIm5R3nzWsTI/Pn9ZTwvp5GXmy9Wk96fgYqPE+1TT3U1OB9g7/b2QrM6PLg6r/Nq74X1XciLj3WZoph1alAWeTXrcHvG+a4VPYu0JdD9QzVBv3j6KTqO8is5H101NpN2btFEatUYAEAwbkdS55erKO/D5qnnS9Y3kaSlW2Gu5i+VwZsEBv8ANdqn3s/kqjFM28zR4Dk/l7lNnBtwktRa01ETQztxLvOnYpOHxq2K68d5BxiZJKjZT/x3GZU4qjb5s7CdOScjitboDpJIJ7gB3qrxORNlGcy+wOFdp0q5WsY62urI887nHxKsWbmpoUsy3kcvmpxXs5mnzdeuDqP+SgYj2PNC2wX6nkpb5zrcKRQA41L3dGxvfV3co+GR9Z/ImY7MlmxJqvt7mBVuZ0v8h7CZbWwgYRcdx3avGih10iMhXz3FjhUKyVKLwTeMXKe6BaYHR/iHGYf7hq7Dq7VTU03RSI7hxNNXUqVEKs48NROyMLSWkUIJBHMRgQtIioqXQxLmq1bKeV9PhY3Dez7NKJW6tT2+03aN/MuM8KTM2VJVJVOp5EenPzHHY7U2VjZGGrXgEHf81mnsVjlauaG2jkbIxHtyU7LyewQAgBAI68/TS9d/xFamLqJohgZ+1dqvqRl0ORZXNZbTJpfZuEwpp6DtHXXRriK6iuEz4m26S3MlUsVQ+/Q387LYlHJa2uNTC8k6y5zfEly5/GQIm5x2XDaty3Vq31Qt7szfyuIM72sbtDeM4/IeKjy4kxE/glyZBgkireVbJ5b1N5dd2x2dgjibojbtJPOTtKqZZXSu2nKaGCnjgZsMSyGbzmM/47DzSDxa5TcMX/IuhV44l4EXzForwywIBy5K+pwe7as1Vds7U3FB9MzQXeX3rsm5nwNVxQdgnP1M1i/1S6J6GeU0rCxydj0rVCP+43wNfkuNQtonL5EqibtVDE80HSswbkX2cDJ6hNriGB9KBsOx27n7+dXGH1N/8TuRnMXobL07Of7/AGYZWpnwQG+za3qePZnHVx4/5jxB71UYlDlImimiwSpVbwrqnuds6Ho4es7yXnC+s7Q6Y72bNRdq5MySLv8ASx9dvxBeJOouinWDtW6p6jyWVN8L7Ojy4Nz/ADarjC8ncjOY9mzn7GGVqZ8ssm/WoPeN81wqeydoS6H6hmo6CsybgRE3KO8+a1iZH58/rKeF9PIy82Xq0nvT8DFR4n2qae6mpwPsHf7eyFZnR5cHVf5tXfC+q7kRce6zNFMOrUoCzya9bg943zXCp7F2hLofqGaoN+8fRSdR3kVnI+umptJuzdoojVqjAAgGDcjK3PKP7ZT3Y/JU862rG8jSUqXw12jhfK4M2CAurlv91milZGOPLo0d7IANSBtOKizUySvarskJ1LXOp43NZmvHuKZzqmpxJ1qUQVW+9S+yeyWmtJBILItryNfUB179SiVFYyJLZr/cyxo8NlqFuu5vf+hp2GxMhjbFGKNaKAeZJ2lUD5HPdtOzNdFEyJiMYlkQSdtbSR45nOHiVp2LdqaGEmS0jk81OK9nMtMnb2+zSmXR0joODRsqaUr0KPUQ9MzZvxJdFU/DyK+19ykK22t8r3SSGrnGpP05gurGNY1GtyOEsrpXq9671JdzXHNaXUjaabXnBo3n5DFc5qhkSXcv7O1NRy1C2Ym7v4DVuC5WWWPg2Yk4vcdbj8h0KgqJ3TO2lNfSUjKZmy3mpZrgSjA5wMntdriHvQPj+vfzq3w+p/8AU7l+jPYxQ/8AvZz/AH+zBq2M6CA3ebW9cXWVxwNXx/yA8+9VOJQ5SJopocEqc4V1T3N+qg0QIAQAgEdefppeu/4itTF1E0QwM/au1X1Iy6HI3ea3XaN0f+xVOKZN5+xocBzk5e5v1UGiBACAz2Xlm07HJTWwtf3EA+BKmUDtmdPPcV2Kxq+ldbhZf7yFMtCY0EA5clfU4PdtWaqu2dqbig+mZoLvL712Tcz4Gq4oOwTn6maxf6pdE9DPKaVhosgbLp2xh2Rhzz3aI8XDuUKvfswqnfuLPCIlfUovddRrOeBrICoLXNeqomYPYHAggEOFCNYIKIqot0CojksuQpMrbiNlmwrwb6mM83O3ePKi0NJUdMzfmmZjcRo1p5N3VXL9FEpZXlpkvaTHa4XD2w07ncU+aj1TNqFyeRLoJOjqGL52++42GdD0cPWd5KuwvrO0LvHezZqLtXJmSRd/pY+u34gvEnUXRTrB2rdU9R5LKm+F9nR5cG5/m1XGF5O5Gcx7NnP2MMrUz5ZZN+tQe8b5rhU9k7Ql0P1DNR0FZk3AiJuUd581rEyPz5/WU8L6eRl5svVpPen4GKjxPtU091NTgfYO/wBvZCszo8uDqv8ANq74X1XciLj3WZoph1alAWeTXrcHvG+a4VPYu0JdD9QzVBv3j6KTqO8is5H101NpN2btFEatUYAEAz8iIQ+7yw6nmRp7aj5qirnbNRfusazC2I+j2V43QWcsZa4tOtpIO8YFXiLdLoZRzVaqtXgeF9PhaZPXI+1SaDTQNFXuOwbtpPMo9RUNhbdSXR0bql+ym5EzUY905I2aGh0OEcPxPo7ubqCpZa2WTjZPI09PhlPDvtdfM85XZQmyNZoMDi8nWSAAKc29faSmSdVuuR8xCuWla3ZS6qQclsr32mbgXxtbVpILSdnOCutVRNiZtIpwoMUdUS9G5tt3AxWVdl4O1zN2FxcNzuMPPwVpSv24Wr5ehQ4hH0dS9PO/33lSpBDJN3WF80jYoxVzjQcw5yegBeJJGxtVzuB1ghdM9GMzUZF0ZD2eKhl/qu6cG9jdvbVUk2ISP3N3J+TUU2Dwx73/AMl/H2LS/rwFks7pGMadHRDW8kYkDZsC4QRLPJsqpLq50pYFe1MuGRlrsy9kfLHG+Jmi9zWktLqjSIFcd6ny4c1rFci5FTBjT3yNa5qWVbG9c4DWQFU2uaBVRMz44AihoQde0EFN6KFRFQUuV9wmyy8UHgn4sPNztO7yWho6jpmb80zMdiVF8PJu6q5fooVLK4ssm7SY7VC8e20Hc7inwK4VLdqJyeRKoZFZUMXz9dw6FmTcggBACAR15+ml67/iK1MXUTRDAz9q7VfUjLocjd5rddo3R/7FU4pk3n7GhwHOTl7m/VQaIEAIDnaIQ9rmOxDgQdxwK+tcrVRUPL2o5qtXJRJ3nYXQSvifrYabxsI6CFqIpEkYjk4mEnhdDIsbuBFXQ4jkyUP/AA4OoFmqvtnam3oPpmaC7y7cDbZabNAdzGq5oEtAnP1M1iyotU7l6GfUwrRm5u7qMcJmcONNTR6g1d5JO6io8Rm237CcPU1eDUyxxLI7N3oUWcyzEWhkmx7KdrSa+BClYY68at7lK/HI7TNf3p6HrIHKDg3fZpXcR5/pk/hcdm4+e9fK+m2k6RuaZn3CK7Yd0L13Llr/ANNnlNdYtFnfH+IDSYeZwxHfq7VW00yxSI77l5XU6Twq3jmmomlpTDk644y60QtG2RnxBcp1tG5fJTvStV07ETvT1NtnQ9HD1neSq8L6ztC/x3s2ai7VyZkkXf6WPrt+ILxJ1F0U6wdq3VPUeSypvhfZ0eXBuf5tVxheTuRnMezZz9jDK1M+WWTfrUHvG+a4VPZO0JdD9QzUdBWZNwIiblHefNaxMj8+f1lPC+nkZebL1aT3p+Bio8T7VNPdTU4H2Dv9vZCszo8uDqv82rvhfVdyIuPdZmimHVqUBZ5Netwe8b5rhU9i7Ql0P1DNUG/ePopOo7yKzkfXTU2k3Zu0URq1RgAQDVzeept6z/NUGIdsuiGvwf6VNVMjl9dJitBlA4k3G3O/EPn2lWFBNtx7K5oU2L0yxTbaZO9eJmFPKk3ma6QVnbt4h7BpDwr4qpxRF/iupocBVLvTju9zfKoNELXOVbQ6dkQx4JuO9x1dwHervDY1SNXLx9jL43KjpWsTgnqe82dhJmfN+FjdEb3U8gPEL5iciIxGd59wOFVkdJwRLfcm5yrpJDbS0cniybq8U95I7QuWGzWvGuqEjG6ZVRJm8Ny+wv1cGbNJm+kAtja7WuA30r8ioOIIqwryLTB3IlSl+KKNZUBrzHZy7aGwMhrxnuBp0Nr8yFZYbGqyK7uQpcblRIUZxVfQyORthMtriGyMiR25hBHjQdqsayTYhXz3fcpcMhWWpb5b/sXGc6z0mik2PYR2tOPxBRsMddit7lJuOstI13enp/8ApzyCyg4J/wBnkP8ATeeKScGu+QPmvtfTbbdtuaHnCK7o3dE9dy5eS/8ATcZR3YLRZ3xnXSrDzOAOj9NxKq6aZYpEd9y/radJ4VYufDUTJC0xhiVdEZdPE0bZGfEFzmW0bl8lO9M1XTMRO9PUd6yxvAQAgM7ltfMlmha6Kmk92jUitMCagc6mUUDZXqjuBW4nVvp4kVmarYVMjySXE1JJJPScStAiWSyGPcquW6nlfT4WNyXzLZXl8RGIo4EVBHSuM8DJks4lUtXJTO2mDhu608LFHLSnCMa6nNpAGnis3IzYere5TawydJG1/eiL9yQvB0BACAzmV+TQtTQ9lBMwYHY4eyfkVNpKtYVsuSlZiOHpUt2m9ZPz5CutdlfE4skaWuGsH/zEK+Y9r0u1boZKSJ8btl6WU0Nx5ZSWeLgdBrwK6BJIpXGmGsVUOehbK/avYs6XFnwR9Ha/cZ612l0j3SPNXPJJPSVMY1GNRqZIVkkjpHq92amoyUyQfK4SztLYxiGnAv7NjfNQKuuaxNlm9fQt8Pwt0io+VLN7u/8A4MtrQBQYAalRmpRLGQzmWbSs7JB+B9DucCPMN71ZYY+0it70KXHI7wo5OC+ouIo3ONGgk8wBJ8FdKqJmZhrXOWzUuXtnyxtbI+C0gaCgLm1cNmv61UR1DC521b9FgzFaljNi/wB8/wC6mfUwrTcZvbhcX/apBRrQeDrtJwLtwFe9VWIVKW6NvMv8HonbXTvTdw/ZbZx7GX2Zr2ivBOqdxFCe+ij4c9Gy2XihMxqJXwI5OCixV6ZQ9RvIIcNYII7MQvipdLH1rlaqKg2MkcovtbXBzdF8dNKhqHVriObVqWfq6XoFSy7lNjh1f8U1bpZUMBlXfT7TMdIANjLmsA5q6yefAK3padImbuJnMQq3VEm/JLohSKUQDtY7S6N7ZG00mEOFdVQvL2o9qtXie4pFjej25oMW3ZVvFgZaQwCSVxYNoaRpjSodfJ1dKpWUbVqFjVdybzTS4k9KNsyJvcttM9/4FqSrwyx8QGvzeXu5kv2agLJSXdIIbr6cBqVbiEKOZ0nFC6waqc2ToeC7ydnQgP8ARk2cZp34EeR7lywtyfybod8eYv8AB3DehglbmeO1ktDo3tkbymEOG8Yry9qOarV4nuORY3o9uaDksdoNosofShljrTXQuCzT29FLbuU3Eb1mgR3iT1EvIwtJaRQgkEcxGBWmRUVLoYVzVaqop5X0+G6za3q7SdZTQtoXtO0GoqOkGqqcShSySccjQYJUuusK5ZobS9rtZaInRSDA6jtB2EdKrIpXRO2ml5UU7J41Y/IVN/ZOzWVx0hpM2PAwO/2T0FaCCqZMm7PuMhV0EtOu9Lp3/wById1XlJZ5BLEaOGBriCNoI5l1libK3ZccaeofA/bZmaO1ZwJ3NoxjGE/ixdTcDgoLcNjRbqqqWcmOSubZrURSkuu6p7XIdEE1NXyO1Cusk8/QpUs0cDd/JCBBTTVcm7mo2bnuxlnibEzUNZ2knWSs/NK6V6ucbGmp2wRpG0lTwte0scAWuBBB1EHWubXK1bodXNRyK1yblFflNkjJAS+IF8WvDFzehw2jpV7TVrZEs7cplK7C3wqro0u38p/e8zkEzmOD2EhzSC0jYRqU5zUcllKtj3Mcjm5oa1ucKfRpwcZdTlY9+iq75ZHfNbFymOS7NtlLmfkdaLZNWjpJHcwwA2dDWhTESOBnchXKs9XLfNV/vIZuStwCyR0NDI/F7h4NHQFRVVSszvJMjVUFElMyy9Zcyuzk2XSszZNsbx3OwPjRdsNfaVW96EbGo9qBHdy+otYonONGguPMASe4K8VUTeplWtVy2aly+suWFrjZwWkDQUBc2rhs17adNVEdQwudtW+xYsxWpjZsX++f91M+SphWm0zfXC50gtUgIYz0dfxE4VHQAe/cqvEKlEb0bc1zL3B6Jyv6ZybkyGKqY0wIAQEa32COZuhKwPaDUA8/OF7jkdGt2rY5SwxypsvS6Ff91bH+Q3931Xb4yfxEf5dTeBA+6tj/ACG/u+qfGT+IfLqbwIH3Vsf5Df3fVPjJ/EPl1N4ELaKMNaGtADWgAAagBgAFHVVVbqTGtRqIiZIe18PoIAQAgI1tsEUw0ZY2vGzSANNx2L2yR7Fu1bHKWGOVLPai6lO/Iqxk14Mjc9w+akpXzpx/BCXCaVVvs/lSbYMnrNCQWQtqNTjxiNxdqXKSplf1nHeKhgi3tal/uWi4EsEBHt1jZMx0UjdJrtY8Rivcb3MdtNzOcsTJWKx6XRSDdWTlns7+EiYQ6lKlzjgdesrrLVSypsuXcR4KGCB21Gm/U9Xlk/ZpzWSJpd7Q4ru0jWvkdTLHuap6mooJt727/spHsmSVkjOkIgT/AHEuHcTRe31szksrvsco8MpmLdG/feXYCik8+PYCCCAQcCDiDvC+ott6HxURUspUfdWx/kM8fqpHxk/iIfy6m8CB91bH+Q3931T4yfxD5dTeBCZd10wwVMMYZpUrSuNNWveuckz5OutztDTRQ36NtrkWTJiyOJcYG1JJOvWde1e0q5kSyOOS0FMq3ViHn7q2P8hv7vqvvxk/iPny6m8CB91bH+Q3931T4yfxD5dTeBCVJctndE2ExN4Npq1uwHHEdOJ714SeRHbaLvOq0sKsSNWpZOBF+6tj/Ib+76r38ZP4jl8upvAgfdWx/kN/d9U+Mn8Q+XU3gQ7WO4LNE8SRxNa4ajjhXDaV5fUyvTZc7cdI6OCN20xqIpMttjZKwxyNDmnWD0alyY9zF2mrZTtJEyRuy9LoVv3Vsf5Df3fVd/jJ/ERfl1N4ED7q2P8AIb+76p8ZP4h8upvAha2eFrGhjAA1ooANgCjucrlupLa1GNRrckIFryes0ry98LS46ziK76LsyplYlmu3EeSigkdtOalzj91bH+Q3931Xr4yfxHj5dTeBCTYLks8LtOKJrXEUqK6u3cvElRJIlnLc6xUkMTtpjbKWC4kg+OaCKEVB2FL2PipfcpTWrJSyPxMLR1as8G4KU2smbk777yFJhtM/Nn23ehzgyPsbTXgq9ZznDuJX11dOv/keWYXStW+z995dQwtYA1jQ1o1BoAA3AKK5yuW6k5rGtSzUsh0Xw9AgBAVduydsspJfCyp1kDRPaW0qu7KqVmTiJLQ08u9zE9CHHkZYwa8ETve4juquq1868fwcUwmlRb7P5UuLHYo4hoxMawf2gCu/nUZ8jnrdy3JscLI0sxETQkLwdDhbrIyVjopBpNdgR4jxC9se5jkc3M5yxNlYrHpdFK+68mrNZ38JEwh1CKlzjSuulSustVLI3Zcu4jwUEELttib9TpeVwWefGSJpd7Q4rv1DEr5HUyx9VT1NRQTb3t3/AJItlyRscZ0hECf7iXDuJovb62ZyW2vsco8MpWLdG/feXgFMAopPPqAEAIAQAgBACAEAIAQAgBACAEAIAQAgBACAEAIAQAgBACAEAIAQAgBACAEAIAQAgBACAEAIAQAgBACAEAIAQAgBACAEAIAQAgBACAEAIAQAgP/Z"/>
        <xdr:cNvSpPr>
          <a:spLocks noChangeAspect="1"/>
        </xdr:cNvSpPr>
      </xdr:nvSpPr>
      <xdr:spPr>
        <a:xfrm>
          <a:off x="6200775" y="50520600"/>
          <a:ext cx="295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10"/>
  <sheetViews>
    <sheetView tabSelected="1" zoomScale="125" zoomScaleNormal="125" workbookViewId="0" topLeftCell="A192">
      <selection activeCell="S213" sqref="S213"/>
    </sheetView>
  </sheetViews>
  <sheetFormatPr defaultColWidth="8.8515625" defaultRowHeight="12.75"/>
  <cols>
    <col min="1" max="1" width="8.8515625" style="0" customWidth="1"/>
    <col min="2" max="2" width="5.421875" style="0" customWidth="1"/>
    <col min="3" max="3" width="6.140625" style="0" customWidth="1"/>
    <col min="4" max="4" width="22.7109375" style="13" customWidth="1"/>
    <col min="5" max="5" width="7.421875" style="1" customWidth="1"/>
    <col min="6" max="6" width="30.421875" style="0" bestFit="1" customWidth="1"/>
    <col min="7" max="7" width="12.00390625" style="16" customWidth="1"/>
    <col min="8" max="8" width="4.421875" style="1" customWidth="1"/>
    <col min="9" max="11" width="4.7109375" style="1" customWidth="1"/>
    <col min="12" max="12" width="5.28125" style="1" customWidth="1"/>
    <col min="13" max="13" width="13.28125" style="9" customWidth="1"/>
    <col min="14" max="14" width="9.7109375" style="1" customWidth="1"/>
    <col min="15" max="15" width="0.9921875" style="214" customWidth="1"/>
    <col min="16" max="18" width="9.140625" style="4" hidden="1" customWidth="1"/>
    <col min="19" max="19" width="9.140625" style="4" customWidth="1"/>
    <col min="20" max="23" width="9.140625" style="4" hidden="1" customWidth="1"/>
    <col min="24" max="29" width="9.140625" style="4" customWidth="1"/>
    <col min="30" max="53" width="9.140625" style="0" customWidth="1"/>
    <col min="54" max="54" width="10.421875" style="1" customWidth="1"/>
    <col min="55" max="55" width="9.8515625" style="0" customWidth="1"/>
    <col min="56" max="57" width="9.140625" style="24" customWidth="1"/>
    <col min="58" max="66" width="9.140625" style="0" customWidth="1"/>
    <col min="67" max="67" width="8.8515625" style="0" customWidth="1"/>
    <col min="68" max="69" width="0" style="0" hidden="1" customWidth="1"/>
    <col min="70" max="70" width="0" style="112" hidden="1" customWidth="1"/>
    <col min="71" max="72" width="0" style="0" hidden="1" customWidth="1"/>
  </cols>
  <sheetData>
    <row r="1" spans="3:18" ht="13.5">
      <c r="C1" s="17"/>
      <c r="F1" s="1"/>
      <c r="G1" s="1"/>
      <c r="K1" s="9"/>
      <c r="M1"/>
      <c r="N1"/>
      <c r="O1" s="203"/>
      <c r="P1"/>
      <c r="Q1"/>
      <c r="R1"/>
    </row>
    <row r="2" spans="3:18" ht="13.5">
      <c r="C2" s="17"/>
      <c r="F2" s="1"/>
      <c r="G2" s="1"/>
      <c r="K2" s="9"/>
      <c r="M2"/>
      <c r="N2"/>
      <c r="O2" s="203"/>
      <c r="P2"/>
      <c r="Q2"/>
      <c r="R2"/>
    </row>
    <row r="3" spans="3:18" ht="13.5">
      <c r="C3" s="17"/>
      <c r="F3" s="1"/>
      <c r="G3" s="1"/>
      <c r="K3" s="9"/>
      <c r="M3"/>
      <c r="N3"/>
      <c r="O3" s="203"/>
      <c r="P3"/>
      <c r="Q3"/>
      <c r="R3"/>
    </row>
    <row r="4" spans="3:18" ht="13.5">
      <c r="C4" s="17"/>
      <c r="F4" s="1"/>
      <c r="G4" s="1"/>
      <c r="K4" s="9"/>
      <c r="M4"/>
      <c r="N4"/>
      <c r="O4" s="203"/>
      <c r="P4"/>
      <c r="Q4"/>
      <c r="R4"/>
    </row>
    <row r="5" spans="3:18" ht="13.5">
      <c r="C5" s="17"/>
      <c r="F5" s="1"/>
      <c r="G5" s="1"/>
      <c r="K5" s="9"/>
      <c r="M5"/>
      <c r="N5"/>
      <c r="O5" s="203"/>
      <c r="P5"/>
      <c r="Q5"/>
      <c r="R5"/>
    </row>
    <row r="6" spans="3:18" ht="30">
      <c r="C6" s="17"/>
      <c r="D6" s="244" t="s">
        <v>57</v>
      </c>
      <c r="E6" s="244"/>
      <c r="F6" s="244"/>
      <c r="G6" s="244"/>
      <c r="H6" s="244"/>
      <c r="I6" s="244"/>
      <c r="J6" s="244"/>
      <c r="K6" s="244"/>
      <c r="L6" s="244"/>
      <c r="M6" s="244"/>
      <c r="N6"/>
      <c r="O6" s="203"/>
      <c r="P6"/>
      <c r="Q6"/>
      <c r="R6"/>
    </row>
    <row r="7" spans="3:18" ht="30">
      <c r="C7" s="17"/>
      <c r="D7" s="244" t="s">
        <v>58</v>
      </c>
      <c r="E7" s="244"/>
      <c r="F7" s="244"/>
      <c r="G7" s="244"/>
      <c r="H7" s="244"/>
      <c r="I7" s="244"/>
      <c r="J7" s="244"/>
      <c r="K7" s="244"/>
      <c r="L7" s="244"/>
      <c r="M7" s="244"/>
      <c r="N7"/>
      <c r="O7" s="203"/>
      <c r="P7"/>
      <c r="Q7"/>
      <c r="R7"/>
    </row>
    <row r="8" spans="3:70" s="6" customFormat="1" ht="21" customHeight="1">
      <c r="C8" s="18"/>
      <c r="D8" s="19"/>
      <c r="E8" s="19"/>
      <c r="F8" s="20" t="s">
        <v>17</v>
      </c>
      <c r="G8" s="19"/>
      <c r="H8" s="59"/>
      <c r="I8" s="19"/>
      <c r="J8" s="19"/>
      <c r="K8" s="19"/>
      <c r="L8" s="21"/>
      <c r="O8" s="204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BB8" s="61"/>
      <c r="BD8" s="25"/>
      <c r="BE8" s="25"/>
      <c r="BR8" s="113"/>
    </row>
    <row r="9" spans="3:70" s="22" customFormat="1" ht="16.5" customHeight="1">
      <c r="C9" s="18"/>
      <c r="D9" s="64" t="s">
        <v>38</v>
      </c>
      <c r="E9" s="18"/>
      <c r="F9" s="18"/>
      <c r="G9" s="18"/>
      <c r="H9" s="245" t="s">
        <v>22</v>
      </c>
      <c r="I9" s="245"/>
      <c r="J9" s="245"/>
      <c r="K9" s="245"/>
      <c r="L9" s="245"/>
      <c r="M9" s="245"/>
      <c r="O9" s="205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BB9" s="23"/>
      <c r="BD9" s="24"/>
      <c r="BE9" s="24"/>
      <c r="BR9" s="114"/>
    </row>
    <row r="10" spans="3:70" s="22" customFormat="1" ht="16.5" customHeight="1">
      <c r="C10" s="18"/>
      <c r="D10" s="64"/>
      <c r="E10" s="18"/>
      <c r="F10" s="18"/>
      <c r="G10" s="18"/>
      <c r="H10" s="155"/>
      <c r="I10" s="155"/>
      <c r="J10" s="155"/>
      <c r="K10" s="155"/>
      <c r="L10" s="155"/>
      <c r="M10" s="155"/>
      <c r="O10" s="205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BB10" s="23"/>
      <c r="BD10" s="24"/>
      <c r="BE10" s="24"/>
      <c r="BR10" s="114"/>
    </row>
    <row r="11" spans="2:70" s="22" customFormat="1" ht="16.5" customHeight="1">
      <c r="B11" s="71" t="s">
        <v>46</v>
      </c>
      <c r="C11" s="71" t="s">
        <v>47</v>
      </c>
      <c r="D11" s="241"/>
      <c r="E11" s="241"/>
      <c r="F11" s="154" t="s">
        <v>39</v>
      </c>
      <c r="G11" s="154" t="s">
        <v>43</v>
      </c>
      <c r="H11" s="241" t="s">
        <v>256</v>
      </c>
      <c r="I11" s="241"/>
      <c r="J11" s="241"/>
      <c r="K11" s="241"/>
      <c r="L11" s="241"/>
      <c r="M11" s="33"/>
      <c r="N11" s="18"/>
      <c r="O11" s="205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BB11" s="23"/>
      <c r="BD11" s="24"/>
      <c r="BE11" s="24"/>
      <c r="BR11" s="114"/>
    </row>
    <row r="12" spans="2:70" s="22" customFormat="1" ht="16.5" customHeight="1">
      <c r="B12" s="76" t="s">
        <v>0</v>
      </c>
      <c r="C12" s="76" t="s">
        <v>1</v>
      </c>
      <c r="D12" s="97" t="s">
        <v>2</v>
      </c>
      <c r="E12" s="76" t="s">
        <v>3</v>
      </c>
      <c r="F12" s="76" t="s">
        <v>4</v>
      </c>
      <c r="G12" s="75" t="s">
        <v>20</v>
      </c>
      <c r="H12" s="99" t="s">
        <v>44</v>
      </c>
      <c r="I12" s="99" t="s">
        <v>5</v>
      </c>
      <c r="J12" s="76"/>
      <c r="K12" s="100"/>
      <c r="L12" s="100" t="s">
        <v>6</v>
      </c>
      <c r="M12" s="147" t="s">
        <v>8</v>
      </c>
      <c r="N12" s="76" t="s">
        <v>16</v>
      </c>
      <c r="O12" s="205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BB12" s="23"/>
      <c r="BD12" s="24"/>
      <c r="BE12" s="24"/>
      <c r="BR12" s="114"/>
    </row>
    <row r="13" spans="2:70" s="22" customFormat="1" ht="16.5" customHeight="1">
      <c r="B13" s="92" t="s">
        <v>26</v>
      </c>
      <c r="C13" s="92" t="s">
        <v>27</v>
      </c>
      <c r="D13" s="98" t="s">
        <v>28</v>
      </c>
      <c r="E13" s="92"/>
      <c r="F13" s="92" t="s">
        <v>29</v>
      </c>
      <c r="G13" s="94" t="s">
        <v>32</v>
      </c>
      <c r="H13" s="101" t="s">
        <v>45</v>
      </c>
      <c r="I13" s="101" t="s">
        <v>7</v>
      </c>
      <c r="J13" s="92"/>
      <c r="K13" s="93"/>
      <c r="L13" s="102" t="s">
        <v>31</v>
      </c>
      <c r="M13" s="148" t="s">
        <v>32</v>
      </c>
      <c r="N13" s="94" t="s">
        <v>33</v>
      </c>
      <c r="O13" s="205"/>
      <c r="P13" s="22" t="s">
        <v>255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BB13" s="23"/>
      <c r="BD13" s="24"/>
      <c r="BE13" s="24"/>
      <c r="BR13" s="114"/>
    </row>
    <row r="14" spans="2:70" s="22" customFormat="1" ht="16.5" customHeight="1">
      <c r="B14" s="27">
        <v>1</v>
      </c>
      <c r="C14" s="158">
        <v>28</v>
      </c>
      <c r="D14" s="159" t="s">
        <v>99</v>
      </c>
      <c r="E14" s="160">
        <v>2004</v>
      </c>
      <c r="F14" s="161" t="s">
        <v>85</v>
      </c>
      <c r="G14" s="124">
        <f>M14-Q14</f>
        <v>0.007789351851851852</v>
      </c>
      <c r="H14" s="105">
        <v>0</v>
      </c>
      <c r="I14" s="105">
        <v>2</v>
      </c>
      <c r="J14" s="95"/>
      <c r="K14" s="106"/>
      <c r="L14" s="107">
        <f>SUM(H14:K14)</f>
        <v>2</v>
      </c>
      <c r="M14" s="138">
        <f>P14+L14*"0:00:16"</f>
        <v>0.007789351851851852</v>
      </c>
      <c r="N14" s="28"/>
      <c r="O14" s="214">
        <v>28</v>
      </c>
      <c r="P14" s="236">
        <v>0.007418981481481481</v>
      </c>
      <c r="Q14" s="164">
        <v>0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BB14" s="23"/>
      <c r="BD14" s="24"/>
      <c r="BE14" s="24"/>
      <c r="BR14" s="114"/>
    </row>
    <row r="15" spans="2:70" s="22" customFormat="1" ht="16.5" customHeight="1">
      <c r="B15" s="27">
        <v>2</v>
      </c>
      <c r="C15" s="158">
        <v>35</v>
      </c>
      <c r="D15" s="161" t="s">
        <v>101</v>
      </c>
      <c r="E15" s="160">
        <v>2004</v>
      </c>
      <c r="F15" s="161" t="s">
        <v>72</v>
      </c>
      <c r="G15" s="124">
        <f>M15-Q15</f>
        <v>0.009837962962962963</v>
      </c>
      <c r="H15" s="105">
        <v>5</v>
      </c>
      <c r="I15" s="105">
        <v>5</v>
      </c>
      <c r="J15" s="95"/>
      <c r="K15" s="106"/>
      <c r="L15" s="107">
        <f>SUM(H15:K15)</f>
        <v>10</v>
      </c>
      <c r="M15" s="138">
        <f>P15+L15*"0:00:16"</f>
        <v>0.010069444444444445</v>
      </c>
      <c r="N15" s="28">
        <f>M15-"0:11:13"</f>
        <v>0.002280092592592593</v>
      </c>
      <c r="O15" s="214">
        <v>35</v>
      </c>
      <c r="P15" s="236">
        <v>0.008217592592592594</v>
      </c>
      <c r="Q15" s="164">
        <v>0.00023148148148148146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BB15" s="23"/>
      <c r="BD15" s="24"/>
      <c r="BE15" s="24"/>
      <c r="BR15" s="114"/>
    </row>
    <row r="16" spans="2:70" s="22" customFormat="1" ht="16.5" customHeight="1">
      <c r="B16" s="27">
        <v>3</v>
      </c>
      <c r="C16" s="158">
        <v>49</v>
      </c>
      <c r="D16" s="162" t="s">
        <v>100</v>
      </c>
      <c r="E16" s="160">
        <v>2004</v>
      </c>
      <c r="F16" s="161" t="s">
        <v>72</v>
      </c>
      <c r="G16" s="124">
        <f>M16-Q16</f>
        <v>0.00980324074074074</v>
      </c>
      <c r="H16" s="105">
        <v>0</v>
      </c>
      <c r="I16" s="105">
        <v>4</v>
      </c>
      <c r="J16" s="95"/>
      <c r="K16" s="106"/>
      <c r="L16" s="107">
        <f>SUM(H16:K16)</f>
        <v>4</v>
      </c>
      <c r="M16" s="138">
        <f>P16+L16*"0:00:16"</f>
        <v>0.011145833333333334</v>
      </c>
      <c r="N16" s="28">
        <f>M16-"0:11:13"</f>
        <v>0.003356481481481482</v>
      </c>
      <c r="O16" s="214">
        <v>49</v>
      </c>
      <c r="P16" s="236">
        <v>0.010405092592592593</v>
      </c>
      <c r="Q16" s="164">
        <v>0.0013425925925925925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BB16" s="23"/>
      <c r="BD16" s="24"/>
      <c r="BE16" s="24"/>
      <c r="BR16" s="114"/>
    </row>
    <row r="17" spans="2:70" s="22" customFormat="1" ht="16.5" customHeight="1">
      <c r="B17" s="240" t="s">
        <v>59</v>
      </c>
      <c r="C17" s="240"/>
      <c r="D17" s="240"/>
      <c r="E17" s="240"/>
      <c r="F17" s="65"/>
      <c r="G17" s="136"/>
      <c r="H17" s="30"/>
      <c r="I17" s="121"/>
      <c r="J17" s="121"/>
      <c r="K17" s="121"/>
      <c r="L17" s="121"/>
      <c r="M17" s="35"/>
      <c r="N17" s="35"/>
      <c r="O17" s="205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BB17" s="23"/>
      <c r="BD17" s="24"/>
      <c r="BE17" s="24"/>
      <c r="BR17" s="114"/>
    </row>
    <row r="18" spans="2:70" s="22" customFormat="1" ht="16.5" customHeight="1">
      <c r="B18" s="243" t="s">
        <v>60</v>
      </c>
      <c r="C18" s="243"/>
      <c r="D18" s="243"/>
      <c r="E18" s="78"/>
      <c r="F18" s="77"/>
      <c r="G18" s="35"/>
      <c r="H18" s="121"/>
      <c r="I18" s="121"/>
      <c r="J18" s="121"/>
      <c r="K18" s="121"/>
      <c r="L18" s="121"/>
      <c r="M18" s="35"/>
      <c r="N18" s="35"/>
      <c r="O18" s="205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BB18" s="23"/>
      <c r="BD18" s="24"/>
      <c r="BE18" s="24"/>
      <c r="BR18" s="114"/>
    </row>
    <row r="19" spans="2:70" s="22" customFormat="1" ht="16.5" customHeight="1">
      <c r="B19" s="71" t="s">
        <v>48</v>
      </c>
      <c r="C19" s="71"/>
      <c r="D19" s="241"/>
      <c r="E19" s="241"/>
      <c r="F19" s="154" t="s">
        <v>39</v>
      </c>
      <c r="G19" s="154" t="s">
        <v>43</v>
      </c>
      <c r="H19" s="241" t="s">
        <v>256</v>
      </c>
      <c r="I19" s="241"/>
      <c r="J19" s="241"/>
      <c r="K19" s="241"/>
      <c r="L19" s="241"/>
      <c r="M19" s="33"/>
      <c r="N19" s="18"/>
      <c r="O19" s="205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BB19" s="23"/>
      <c r="BD19" s="24"/>
      <c r="BE19" s="24"/>
      <c r="BR19" s="114"/>
    </row>
    <row r="20" spans="2:70" s="22" customFormat="1" ht="16.5" customHeight="1">
      <c r="B20" s="76" t="s">
        <v>0</v>
      </c>
      <c r="C20" s="76" t="s">
        <v>1</v>
      </c>
      <c r="D20" s="97" t="s">
        <v>2</v>
      </c>
      <c r="E20" s="76" t="s">
        <v>3</v>
      </c>
      <c r="F20" s="76" t="s">
        <v>4</v>
      </c>
      <c r="G20" s="75" t="s">
        <v>20</v>
      </c>
      <c r="H20" s="99" t="s">
        <v>44</v>
      </c>
      <c r="I20" s="99" t="s">
        <v>5</v>
      </c>
      <c r="J20" s="76"/>
      <c r="K20" s="100"/>
      <c r="L20" s="100" t="s">
        <v>6</v>
      </c>
      <c r="M20" s="147" t="s">
        <v>8</v>
      </c>
      <c r="N20" s="76" t="s">
        <v>16</v>
      </c>
      <c r="O20" s="205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BB20" s="23"/>
      <c r="BD20" s="24"/>
      <c r="BE20" s="24"/>
      <c r="BR20" s="114"/>
    </row>
    <row r="21" spans="2:70" s="22" customFormat="1" ht="16.5" customHeight="1">
      <c r="B21" s="92" t="s">
        <v>26</v>
      </c>
      <c r="C21" s="92" t="s">
        <v>27</v>
      </c>
      <c r="D21" s="98" t="s">
        <v>28</v>
      </c>
      <c r="E21" s="92"/>
      <c r="F21" s="92" t="s">
        <v>29</v>
      </c>
      <c r="G21" s="94" t="s">
        <v>32</v>
      </c>
      <c r="H21" s="101" t="s">
        <v>45</v>
      </c>
      <c r="I21" s="101" t="s">
        <v>7</v>
      </c>
      <c r="J21" s="92"/>
      <c r="K21" s="93"/>
      <c r="L21" s="102" t="s">
        <v>31</v>
      </c>
      <c r="M21" s="148" t="s">
        <v>32</v>
      </c>
      <c r="N21" s="94" t="s">
        <v>33</v>
      </c>
      <c r="O21" s="205"/>
      <c r="P21" s="194" t="s">
        <v>255</v>
      </c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BB21" s="23"/>
      <c r="BD21" s="24"/>
      <c r="BE21" s="24"/>
      <c r="BR21" s="114"/>
    </row>
    <row r="22" spans="2:70" s="22" customFormat="1" ht="16.5" customHeight="1">
      <c r="B22" s="95">
        <v>1</v>
      </c>
      <c r="C22" s="158">
        <v>2</v>
      </c>
      <c r="D22" s="159" t="s">
        <v>63</v>
      </c>
      <c r="E22" s="160">
        <v>2004</v>
      </c>
      <c r="F22" s="161" t="s">
        <v>64</v>
      </c>
      <c r="G22" s="165">
        <f aca="true" t="shared" si="0" ref="G22:G28">M22-Q22</f>
        <v>0.006759259259259258</v>
      </c>
      <c r="H22" s="105">
        <v>0</v>
      </c>
      <c r="I22" s="105">
        <v>1</v>
      </c>
      <c r="J22" s="95"/>
      <c r="K22" s="106"/>
      <c r="L22" s="107">
        <f aca="true" t="shared" si="1" ref="L22:L28">SUM(H22:K22)</f>
        <v>1</v>
      </c>
      <c r="M22" s="216">
        <f aca="true" t="shared" si="2" ref="M22:M28">P22+L22*"0:00:16"</f>
        <v>0.006759259259259258</v>
      </c>
      <c r="N22" s="96"/>
      <c r="O22" s="205"/>
      <c r="P22" s="224">
        <v>0.006574074074074073</v>
      </c>
      <c r="Q22" s="198">
        <v>0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BB22" s="23"/>
      <c r="BD22" s="24"/>
      <c r="BE22" s="24"/>
      <c r="BR22" s="114"/>
    </row>
    <row r="23" spans="2:70" s="22" customFormat="1" ht="16.5" customHeight="1">
      <c r="B23" s="95">
        <v>2</v>
      </c>
      <c r="C23" s="158">
        <v>3</v>
      </c>
      <c r="D23" s="159" t="s">
        <v>69</v>
      </c>
      <c r="E23" s="160">
        <v>2004</v>
      </c>
      <c r="F23" s="161" t="s">
        <v>64</v>
      </c>
      <c r="G23" s="165">
        <f t="shared" si="0"/>
        <v>0.0076388888888888895</v>
      </c>
      <c r="H23" s="105">
        <v>1</v>
      </c>
      <c r="I23" s="105">
        <v>4</v>
      </c>
      <c r="J23" s="95"/>
      <c r="K23" s="106"/>
      <c r="L23" s="107">
        <f t="shared" si="1"/>
        <v>5</v>
      </c>
      <c r="M23" s="216">
        <f t="shared" si="2"/>
        <v>0.008402777777777778</v>
      </c>
      <c r="N23" s="217">
        <f aca="true" t="shared" si="3" ref="N23:N28">M23-"0:09:44"</f>
        <v>0.001643518518518519</v>
      </c>
      <c r="O23" s="205"/>
      <c r="P23" s="224">
        <v>0.007476851851851853</v>
      </c>
      <c r="Q23" s="198">
        <v>0.0007638888888888889</v>
      </c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BB23" s="23"/>
      <c r="BD23" s="24"/>
      <c r="BE23" s="24"/>
      <c r="BR23" s="114"/>
    </row>
    <row r="24" spans="2:70" s="22" customFormat="1" ht="16.5" customHeight="1">
      <c r="B24" s="95">
        <v>3</v>
      </c>
      <c r="C24" s="158">
        <v>5</v>
      </c>
      <c r="D24" s="161" t="s">
        <v>65</v>
      </c>
      <c r="E24" s="160">
        <v>2004</v>
      </c>
      <c r="F24" s="161" t="s">
        <v>66</v>
      </c>
      <c r="G24" s="165">
        <f t="shared" si="0"/>
        <v>0.008020833333333335</v>
      </c>
      <c r="H24" s="105">
        <v>0</v>
      </c>
      <c r="I24" s="105">
        <v>2</v>
      </c>
      <c r="J24" s="95"/>
      <c r="K24" s="106"/>
      <c r="L24" s="107">
        <f t="shared" si="1"/>
        <v>2</v>
      </c>
      <c r="M24" s="216">
        <f t="shared" si="2"/>
        <v>0.009062500000000001</v>
      </c>
      <c r="N24" s="217">
        <f t="shared" si="3"/>
        <v>0.002303240740740742</v>
      </c>
      <c r="O24" s="205"/>
      <c r="P24" s="224">
        <v>0.008692129629629631</v>
      </c>
      <c r="Q24" s="198">
        <v>0.0010416666666666667</v>
      </c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BB24" s="23"/>
      <c r="BD24" s="24"/>
      <c r="BE24" s="24"/>
      <c r="BR24" s="114"/>
    </row>
    <row r="25" spans="2:70" s="22" customFormat="1" ht="16.5" customHeight="1">
      <c r="B25" s="95">
        <v>4</v>
      </c>
      <c r="C25" s="158">
        <v>12</v>
      </c>
      <c r="D25" s="161" t="s">
        <v>61</v>
      </c>
      <c r="E25" s="160">
        <v>2004</v>
      </c>
      <c r="F25" s="170" t="s">
        <v>62</v>
      </c>
      <c r="G25" s="165">
        <f t="shared" si="0"/>
        <v>0.007754629629629631</v>
      </c>
      <c r="H25" s="105">
        <v>0</v>
      </c>
      <c r="I25" s="105">
        <v>1</v>
      </c>
      <c r="J25" s="95"/>
      <c r="K25" s="106"/>
      <c r="L25" s="107">
        <f t="shared" si="1"/>
        <v>1</v>
      </c>
      <c r="M25" s="216">
        <f t="shared" si="2"/>
        <v>0.009699074074074075</v>
      </c>
      <c r="N25" s="217">
        <f t="shared" si="3"/>
        <v>0.002939814814814816</v>
      </c>
      <c r="O25" s="205"/>
      <c r="P25" s="224">
        <v>0.00951388888888889</v>
      </c>
      <c r="Q25" s="198">
        <v>0.0019444444444444442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BB25" s="23"/>
      <c r="BD25" s="24"/>
      <c r="BE25" s="24"/>
      <c r="BR25" s="114"/>
    </row>
    <row r="26" spans="2:70" s="22" customFormat="1" ht="16.5" customHeight="1">
      <c r="B26" s="95">
        <v>5</v>
      </c>
      <c r="C26" s="158">
        <v>15</v>
      </c>
      <c r="D26" s="161" t="s">
        <v>70</v>
      </c>
      <c r="E26" s="160">
        <v>2004</v>
      </c>
      <c r="F26" s="162" t="s">
        <v>68</v>
      </c>
      <c r="G26" s="165">
        <f t="shared" si="0"/>
        <v>0.008854166666666666</v>
      </c>
      <c r="H26" s="105">
        <v>0</v>
      </c>
      <c r="I26" s="105">
        <v>4</v>
      </c>
      <c r="J26" s="95"/>
      <c r="K26" s="106"/>
      <c r="L26" s="107">
        <f t="shared" si="1"/>
        <v>4</v>
      </c>
      <c r="M26" s="216">
        <f t="shared" si="2"/>
        <v>0.01099537037037037</v>
      </c>
      <c r="N26" s="217">
        <f t="shared" si="3"/>
        <v>0.0042361111111111115</v>
      </c>
      <c r="O26" s="205"/>
      <c r="P26" s="224">
        <v>0.01025462962962963</v>
      </c>
      <c r="Q26" s="198">
        <v>0.0021412037037037038</v>
      </c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BB26" s="23"/>
      <c r="BD26" s="24"/>
      <c r="BE26" s="24"/>
      <c r="BR26" s="114"/>
    </row>
    <row r="27" spans="2:70" s="22" customFormat="1" ht="16.5" customHeight="1">
      <c r="B27" s="95">
        <v>6</v>
      </c>
      <c r="C27" s="158">
        <v>21</v>
      </c>
      <c r="D27" s="161" t="s">
        <v>71</v>
      </c>
      <c r="E27" s="160">
        <v>2004</v>
      </c>
      <c r="F27" s="161" t="s">
        <v>72</v>
      </c>
      <c r="G27" s="165">
        <f t="shared" si="0"/>
        <v>0.009421296296296296</v>
      </c>
      <c r="H27" s="105">
        <v>0</v>
      </c>
      <c r="I27" s="105">
        <v>5</v>
      </c>
      <c r="J27" s="95"/>
      <c r="K27" s="106"/>
      <c r="L27" s="107">
        <f t="shared" si="1"/>
        <v>5</v>
      </c>
      <c r="M27" s="216">
        <f t="shared" si="2"/>
        <v>0.012569444444444444</v>
      </c>
      <c r="N27" s="217">
        <f t="shared" si="3"/>
        <v>0.005810185185185185</v>
      </c>
      <c r="O27" s="205"/>
      <c r="P27" s="224">
        <v>0.011643518518518518</v>
      </c>
      <c r="Q27" s="198">
        <v>0.003148148148148148</v>
      </c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BB27" s="23"/>
      <c r="BD27" s="24"/>
      <c r="BE27" s="24"/>
      <c r="BR27" s="114"/>
    </row>
    <row r="28" spans="2:70" s="22" customFormat="1" ht="16.5" customHeight="1">
      <c r="B28" s="95">
        <v>7</v>
      </c>
      <c r="C28" s="158">
        <v>26</v>
      </c>
      <c r="D28" s="162" t="s">
        <v>67</v>
      </c>
      <c r="E28" s="160">
        <v>2004</v>
      </c>
      <c r="F28" s="162" t="s">
        <v>68</v>
      </c>
      <c r="G28" s="165">
        <f t="shared" si="0"/>
        <v>0.009398148148148149</v>
      </c>
      <c r="H28" s="105">
        <v>3</v>
      </c>
      <c r="I28" s="105">
        <v>0</v>
      </c>
      <c r="J28" s="95"/>
      <c r="K28" s="106"/>
      <c r="L28" s="107">
        <f t="shared" si="1"/>
        <v>3</v>
      </c>
      <c r="M28" s="216">
        <f t="shared" si="2"/>
        <v>0.014050925925925927</v>
      </c>
      <c r="N28" s="217">
        <f t="shared" si="3"/>
        <v>0.007291666666666668</v>
      </c>
      <c r="O28" s="205"/>
      <c r="P28" s="224">
        <v>0.013495370370370371</v>
      </c>
      <c r="Q28" s="198">
        <v>0.004652777777777777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BB28" s="23"/>
      <c r="BD28" s="24"/>
      <c r="BE28" s="24"/>
      <c r="BR28" s="114"/>
    </row>
    <row r="29" spans="2:70" s="22" customFormat="1" ht="16.5" customHeight="1">
      <c r="B29" s="71" t="s">
        <v>49</v>
      </c>
      <c r="C29" s="71" t="s">
        <v>50</v>
      </c>
      <c r="D29" s="241"/>
      <c r="E29" s="241"/>
      <c r="F29" s="154" t="s">
        <v>40</v>
      </c>
      <c r="G29" s="154" t="s">
        <v>42</v>
      </c>
      <c r="H29" s="241" t="s">
        <v>256</v>
      </c>
      <c r="I29" s="241"/>
      <c r="J29" s="241"/>
      <c r="K29" s="241"/>
      <c r="L29" s="241"/>
      <c r="M29" s="33"/>
      <c r="N29" s="18"/>
      <c r="O29" s="205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BB29" s="23"/>
      <c r="BD29" s="24"/>
      <c r="BE29" s="24"/>
      <c r="BR29" s="114"/>
    </row>
    <row r="30" spans="2:70" s="22" customFormat="1" ht="16.5" customHeight="1">
      <c r="B30" s="76" t="s">
        <v>0</v>
      </c>
      <c r="C30" s="76" t="s">
        <v>1</v>
      </c>
      <c r="D30" s="97" t="s">
        <v>2</v>
      </c>
      <c r="E30" s="76" t="s">
        <v>3</v>
      </c>
      <c r="F30" s="76" t="s">
        <v>4</v>
      </c>
      <c r="G30" s="75" t="s">
        <v>20</v>
      </c>
      <c r="H30" s="99" t="s">
        <v>5</v>
      </c>
      <c r="I30" s="99" t="s">
        <v>5</v>
      </c>
      <c r="J30" s="99" t="s">
        <v>5</v>
      </c>
      <c r="K30" s="76"/>
      <c r="L30" s="100" t="s">
        <v>6</v>
      </c>
      <c r="M30" s="147" t="s">
        <v>8</v>
      </c>
      <c r="N30" s="76" t="s">
        <v>16</v>
      </c>
      <c r="O30" s="205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BB30" s="23"/>
      <c r="BD30" s="24"/>
      <c r="BE30" s="24"/>
      <c r="BR30" s="114"/>
    </row>
    <row r="31" spans="2:70" s="22" customFormat="1" ht="16.5" customHeight="1">
      <c r="B31" s="92" t="s">
        <v>26</v>
      </c>
      <c r="C31" s="92" t="s">
        <v>27</v>
      </c>
      <c r="D31" s="98" t="s">
        <v>28</v>
      </c>
      <c r="E31" s="92"/>
      <c r="F31" s="92" t="s">
        <v>29</v>
      </c>
      <c r="G31" s="94" t="s">
        <v>32</v>
      </c>
      <c r="H31" s="101" t="s">
        <v>7</v>
      </c>
      <c r="I31" s="101" t="s">
        <v>7</v>
      </c>
      <c r="J31" s="101" t="s">
        <v>7</v>
      </c>
      <c r="K31" s="92"/>
      <c r="L31" s="102" t="s">
        <v>31</v>
      </c>
      <c r="M31" s="148" t="s">
        <v>32</v>
      </c>
      <c r="N31" s="94" t="s">
        <v>33</v>
      </c>
      <c r="O31" s="210"/>
      <c r="P31" s="22" t="s">
        <v>255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BB31" s="23"/>
      <c r="BD31" s="24"/>
      <c r="BE31" s="24"/>
      <c r="BR31" s="114"/>
    </row>
    <row r="32" spans="2:70" s="22" customFormat="1" ht="16.5" customHeight="1">
      <c r="B32" s="95">
        <v>1</v>
      </c>
      <c r="C32" s="27">
        <v>32</v>
      </c>
      <c r="D32" s="187" t="s">
        <v>108</v>
      </c>
      <c r="E32" s="160">
        <v>2003</v>
      </c>
      <c r="F32" s="161" t="s">
        <v>109</v>
      </c>
      <c r="G32" s="216">
        <f aca="true" t="shared" si="4" ref="G32:G43">M32-Q32</f>
        <v>0.010208333333333333</v>
      </c>
      <c r="H32" s="105">
        <v>2</v>
      </c>
      <c r="I32" s="105">
        <v>0</v>
      </c>
      <c r="J32" s="27">
        <v>0</v>
      </c>
      <c r="K32" s="27"/>
      <c r="L32" s="107">
        <f aca="true" t="shared" si="5" ref="L32:L43">SUM(H32:K32)</f>
        <v>2</v>
      </c>
      <c r="M32" s="216">
        <f aca="true" t="shared" si="6" ref="M32:M43">P32+L32*"0:00:16"</f>
        <v>0.010208333333333333</v>
      </c>
      <c r="N32" s="143"/>
      <c r="O32" s="207">
        <v>32</v>
      </c>
      <c r="P32" s="236">
        <v>0.009837962962962963</v>
      </c>
      <c r="Q32" s="164">
        <v>0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BB32" s="23"/>
      <c r="BD32" s="24"/>
      <c r="BE32" s="24"/>
      <c r="BR32" s="114"/>
    </row>
    <row r="33" spans="2:70" s="22" customFormat="1" ht="16.5" customHeight="1">
      <c r="B33" s="95">
        <v>2</v>
      </c>
      <c r="C33" s="27">
        <v>34</v>
      </c>
      <c r="D33" s="172" t="s">
        <v>102</v>
      </c>
      <c r="E33" s="160">
        <v>2002</v>
      </c>
      <c r="F33" s="167" t="s">
        <v>74</v>
      </c>
      <c r="G33" s="216">
        <f t="shared" si="4"/>
        <v>0.01096064814814815</v>
      </c>
      <c r="H33" s="105">
        <v>4</v>
      </c>
      <c r="I33" s="105">
        <v>2</v>
      </c>
      <c r="J33" s="27">
        <v>1</v>
      </c>
      <c r="K33" s="27"/>
      <c r="L33" s="107">
        <f t="shared" si="5"/>
        <v>7</v>
      </c>
      <c r="M33" s="216">
        <f t="shared" si="6"/>
        <v>0.011053240740740742</v>
      </c>
      <c r="N33" s="221">
        <f>M33-"0:14:42"</f>
        <v>0.0008449074074074088</v>
      </c>
      <c r="O33" s="207">
        <v>34</v>
      </c>
      <c r="P33" s="236">
        <v>0.009756944444444445</v>
      </c>
      <c r="Q33" s="164">
        <v>9.259259259259259E-05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BB33" s="23"/>
      <c r="BD33" s="24"/>
      <c r="BE33" s="24"/>
      <c r="BR33" s="114"/>
    </row>
    <row r="34" spans="2:70" s="22" customFormat="1" ht="16.5" customHeight="1">
      <c r="B34" s="95">
        <v>3</v>
      </c>
      <c r="C34" s="27">
        <v>40</v>
      </c>
      <c r="D34" s="173" t="s">
        <v>103</v>
      </c>
      <c r="E34" s="160">
        <v>2002</v>
      </c>
      <c r="F34" s="170" t="s">
        <v>62</v>
      </c>
      <c r="G34" s="216">
        <f t="shared" si="4"/>
        <v>0.010451388888888889</v>
      </c>
      <c r="H34" s="105">
        <v>1</v>
      </c>
      <c r="I34" s="105">
        <v>1</v>
      </c>
      <c r="J34" s="27">
        <v>2</v>
      </c>
      <c r="K34" s="27"/>
      <c r="L34" s="107">
        <f t="shared" si="5"/>
        <v>4</v>
      </c>
      <c r="M34" s="216">
        <f t="shared" si="6"/>
        <v>0.011099537037037036</v>
      </c>
      <c r="N34" s="221">
        <f aca="true" t="shared" si="7" ref="N34:N43">M34-"0:14:42"</f>
        <v>0.0008912037037037031</v>
      </c>
      <c r="O34" s="207">
        <v>40</v>
      </c>
      <c r="P34" s="236">
        <v>0.010358796296296295</v>
      </c>
      <c r="Q34" s="164">
        <v>0.0006481481481481481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BB34" s="23"/>
      <c r="BD34" s="24"/>
      <c r="BE34" s="24"/>
      <c r="BR34" s="114"/>
    </row>
    <row r="35" spans="2:70" s="22" customFormat="1" ht="16.5" customHeight="1">
      <c r="B35" s="95">
        <v>4</v>
      </c>
      <c r="C35" s="27">
        <v>63</v>
      </c>
      <c r="D35" s="174" t="s">
        <v>104</v>
      </c>
      <c r="E35" s="160">
        <v>2003</v>
      </c>
      <c r="F35" s="167" t="s">
        <v>74</v>
      </c>
      <c r="G35" s="216">
        <f t="shared" si="4"/>
        <v>0.010115740740740741</v>
      </c>
      <c r="H35" s="105">
        <v>2</v>
      </c>
      <c r="I35" s="105">
        <v>1</v>
      </c>
      <c r="J35" s="27">
        <v>0</v>
      </c>
      <c r="K35" s="27"/>
      <c r="L35" s="107">
        <f t="shared" si="5"/>
        <v>3</v>
      </c>
      <c r="M35" s="216">
        <f t="shared" si="6"/>
        <v>0.011122685185185185</v>
      </c>
      <c r="N35" s="221">
        <f t="shared" si="7"/>
        <v>0.000914351851851852</v>
      </c>
      <c r="O35" s="207">
        <v>63</v>
      </c>
      <c r="P35" s="236">
        <v>0.01056712962962963</v>
      </c>
      <c r="Q35" s="164">
        <v>0.0010069444444444444</v>
      </c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BB35" s="23"/>
      <c r="BD35" s="24"/>
      <c r="BE35" s="24"/>
      <c r="BR35" s="114"/>
    </row>
    <row r="36" spans="2:70" s="22" customFormat="1" ht="16.5" customHeight="1">
      <c r="B36" s="95">
        <v>5</v>
      </c>
      <c r="C36" s="27">
        <v>36</v>
      </c>
      <c r="D36" s="174" t="s">
        <v>114</v>
      </c>
      <c r="E36" s="160">
        <v>2002</v>
      </c>
      <c r="F36" s="170" t="s">
        <v>62</v>
      </c>
      <c r="G36" s="216">
        <f t="shared" si="4"/>
        <v>0.010972222222222222</v>
      </c>
      <c r="H36" s="105">
        <v>3</v>
      </c>
      <c r="I36" s="105">
        <v>3</v>
      </c>
      <c r="J36" s="27">
        <v>1</v>
      </c>
      <c r="K36" s="27"/>
      <c r="L36" s="107">
        <f t="shared" si="5"/>
        <v>7</v>
      </c>
      <c r="M36" s="216">
        <f t="shared" si="6"/>
        <v>0.011331018518518518</v>
      </c>
      <c r="N36" s="221">
        <f t="shared" si="7"/>
        <v>0.001122685185185185</v>
      </c>
      <c r="O36" s="207">
        <v>36</v>
      </c>
      <c r="P36" s="236">
        <v>0.010034722222222221</v>
      </c>
      <c r="Q36" s="164">
        <v>0.00035879629629629635</v>
      </c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BB36" s="23"/>
      <c r="BD36" s="24"/>
      <c r="BE36" s="24"/>
      <c r="BR36" s="114"/>
    </row>
    <row r="37" spans="2:70" s="22" customFormat="1" ht="16.5" customHeight="1">
      <c r="B37" s="95">
        <v>6</v>
      </c>
      <c r="C37" s="27">
        <v>47</v>
      </c>
      <c r="D37" s="174" t="s">
        <v>110</v>
      </c>
      <c r="E37" s="160">
        <v>2003</v>
      </c>
      <c r="F37" s="168" t="s">
        <v>98</v>
      </c>
      <c r="G37" s="216">
        <f t="shared" si="4"/>
        <v>0.012372685185185184</v>
      </c>
      <c r="H37" s="105">
        <v>3</v>
      </c>
      <c r="I37" s="105">
        <v>2</v>
      </c>
      <c r="J37" s="27">
        <v>2</v>
      </c>
      <c r="K37" s="27"/>
      <c r="L37" s="107">
        <f t="shared" si="5"/>
        <v>7</v>
      </c>
      <c r="M37" s="216">
        <f t="shared" si="6"/>
        <v>0.01355324074074074</v>
      </c>
      <c r="N37" s="221">
        <f t="shared" si="7"/>
        <v>0.0033449074074074076</v>
      </c>
      <c r="O37" s="207">
        <v>47</v>
      </c>
      <c r="P37" s="236">
        <v>0.012256944444444444</v>
      </c>
      <c r="Q37" s="164">
        <v>0.0011805555555555556</v>
      </c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BB37" s="23"/>
      <c r="BD37" s="24"/>
      <c r="BE37" s="24"/>
      <c r="BR37" s="114"/>
    </row>
    <row r="38" spans="2:70" s="22" customFormat="1" ht="16.5" customHeight="1">
      <c r="B38" s="95">
        <v>7</v>
      </c>
      <c r="C38" s="27">
        <v>50</v>
      </c>
      <c r="D38" s="162" t="s">
        <v>111</v>
      </c>
      <c r="E38" s="160">
        <v>2002</v>
      </c>
      <c r="F38" s="167" t="s">
        <v>74</v>
      </c>
      <c r="G38" s="216">
        <f t="shared" si="4"/>
        <v>0.012361111111111111</v>
      </c>
      <c r="H38" s="105">
        <v>3</v>
      </c>
      <c r="I38" s="105">
        <v>3</v>
      </c>
      <c r="J38" s="27">
        <v>2</v>
      </c>
      <c r="K38" s="27"/>
      <c r="L38" s="107">
        <f t="shared" si="5"/>
        <v>8</v>
      </c>
      <c r="M38" s="216">
        <f t="shared" si="6"/>
        <v>0.013726851851851851</v>
      </c>
      <c r="N38" s="221">
        <f t="shared" si="7"/>
        <v>0.003518518518518518</v>
      </c>
      <c r="O38" s="207">
        <v>50</v>
      </c>
      <c r="P38" s="236">
        <v>0.01224537037037037</v>
      </c>
      <c r="Q38" s="164">
        <v>0.001365740740740741</v>
      </c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BB38" s="23"/>
      <c r="BD38" s="24"/>
      <c r="BE38" s="24"/>
      <c r="BR38" s="114"/>
    </row>
    <row r="39" spans="2:70" s="22" customFormat="1" ht="16.5" customHeight="1">
      <c r="B39" s="95">
        <v>8</v>
      </c>
      <c r="C39" s="27">
        <v>48</v>
      </c>
      <c r="D39" s="161" t="s">
        <v>115</v>
      </c>
      <c r="E39" s="160">
        <v>2003</v>
      </c>
      <c r="F39" s="161" t="s">
        <v>66</v>
      </c>
      <c r="G39" s="216">
        <f t="shared" si="4"/>
        <v>0.012766203703703703</v>
      </c>
      <c r="H39" s="105">
        <v>4</v>
      </c>
      <c r="I39" s="105">
        <v>0</v>
      </c>
      <c r="J39" s="27">
        <v>4</v>
      </c>
      <c r="K39" s="27"/>
      <c r="L39" s="107">
        <f t="shared" si="5"/>
        <v>8</v>
      </c>
      <c r="M39" s="216">
        <f t="shared" si="6"/>
        <v>0.013969907407407407</v>
      </c>
      <c r="N39" s="221">
        <f t="shared" si="7"/>
        <v>0.0037615740740740734</v>
      </c>
      <c r="O39" s="207">
        <v>48</v>
      </c>
      <c r="P39" s="236">
        <v>0.012488425925925925</v>
      </c>
      <c r="Q39" s="164">
        <v>0.0012037037037037038</v>
      </c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BB39" s="23"/>
      <c r="BD39" s="24"/>
      <c r="BE39" s="24"/>
      <c r="BR39" s="114"/>
    </row>
    <row r="40" spans="2:70" s="22" customFormat="1" ht="16.5" customHeight="1">
      <c r="B40" s="95">
        <v>9</v>
      </c>
      <c r="C40" s="27">
        <v>56</v>
      </c>
      <c r="D40" s="162" t="s">
        <v>112</v>
      </c>
      <c r="E40" s="160">
        <v>2002</v>
      </c>
      <c r="F40" s="162" t="s">
        <v>64</v>
      </c>
      <c r="G40" s="216">
        <f t="shared" si="4"/>
        <v>0.012384259259259258</v>
      </c>
      <c r="H40" s="105">
        <v>3</v>
      </c>
      <c r="I40" s="105">
        <v>4</v>
      </c>
      <c r="J40" s="27">
        <v>3</v>
      </c>
      <c r="K40" s="27"/>
      <c r="L40" s="107">
        <f t="shared" si="5"/>
        <v>10</v>
      </c>
      <c r="M40" s="216">
        <f t="shared" si="6"/>
        <v>0.014583333333333332</v>
      </c>
      <c r="N40" s="221">
        <f t="shared" si="7"/>
        <v>0.004374999999999999</v>
      </c>
      <c r="O40" s="207">
        <v>56</v>
      </c>
      <c r="P40" s="236">
        <v>0.01273148148148148</v>
      </c>
      <c r="Q40" s="164">
        <v>0.002199074074074074</v>
      </c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BB40" s="23"/>
      <c r="BD40" s="24"/>
      <c r="BE40" s="24"/>
      <c r="BR40" s="114"/>
    </row>
    <row r="41" spans="2:70" s="22" customFormat="1" ht="16.5" customHeight="1">
      <c r="B41" s="95">
        <v>10</v>
      </c>
      <c r="C41" s="27">
        <v>55</v>
      </c>
      <c r="D41" s="225" t="s">
        <v>106</v>
      </c>
      <c r="E41" s="160">
        <v>2002</v>
      </c>
      <c r="F41" s="161" t="s">
        <v>66</v>
      </c>
      <c r="G41" s="216">
        <f t="shared" si="4"/>
        <v>0.012835648148148148</v>
      </c>
      <c r="H41" s="105">
        <v>3</v>
      </c>
      <c r="I41" s="105">
        <v>4</v>
      </c>
      <c r="J41" s="27">
        <v>3</v>
      </c>
      <c r="K41" s="27"/>
      <c r="L41" s="107">
        <f t="shared" si="5"/>
        <v>10</v>
      </c>
      <c r="M41" s="216">
        <f t="shared" si="6"/>
        <v>0.014884259259259259</v>
      </c>
      <c r="N41" s="221">
        <f t="shared" si="7"/>
        <v>0.004675925925925925</v>
      </c>
      <c r="O41" s="207">
        <v>55</v>
      </c>
      <c r="P41" s="236">
        <v>0.013032407407407407</v>
      </c>
      <c r="Q41" s="164">
        <v>0.0020486111111111113</v>
      </c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BB41" s="23"/>
      <c r="BD41" s="24"/>
      <c r="BE41" s="24"/>
      <c r="BR41" s="114"/>
    </row>
    <row r="42" spans="2:70" s="22" customFormat="1" ht="16.5" customHeight="1">
      <c r="B42" s="95">
        <v>11</v>
      </c>
      <c r="C42" s="27">
        <v>52</v>
      </c>
      <c r="D42" s="226" t="s">
        <v>105</v>
      </c>
      <c r="E42" s="176">
        <v>2002</v>
      </c>
      <c r="F42" s="177" t="s">
        <v>85</v>
      </c>
      <c r="G42" s="216">
        <f t="shared" si="4"/>
        <v>0.01421296296296296</v>
      </c>
      <c r="H42" s="105">
        <v>4</v>
      </c>
      <c r="I42" s="105">
        <v>0</v>
      </c>
      <c r="J42" s="27">
        <v>2</v>
      </c>
      <c r="K42" s="27"/>
      <c r="L42" s="107">
        <f t="shared" si="5"/>
        <v>6</v>
      </c>
      <c r="M42" s="216">
        <f t="shared" si="6"/>
        <v>0.01583333333333333</v>
      </c>
      <c r="N42" s="221">
        <f t="shared" si="7"/>
        <v>0.005624999999999998</v>
      </c>
      <c r="O42" s="207">
        <v>52</v>
      </c>
      <c r="P42" s="236">
        <v>0.014722222222222222</v>
      </c>
      <c r="Q42" s="164">
        <v>0.0016203703703703703</v>
      </c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BB42" s="23"/>
      <c r="BD42" s="24"/>
      <c r="BE42" s="24"/>
      <c r="BR42" s="114"/>
    </row>
    <row r="43" spans="2:70" s="22" customFormat="1" ht="16.5" customHeight="1">
      <c r="B43" s="95">
        <v>12</v>
      </c>
      <c r="C43" s="27">
        <v>59</v>
      </c>
      <c r="D43" s="225" t="s">
        <v>113</v>
      </c>
      <c r="E43" s="160">
        <v>2003</v>
      </c>
      <c r="F43" s="161" t="s">
        <v>66</v>
      </c>
      <c r="G43" s="216">
        <f t="shared" si="4"/>
        <v>0.013009259259259259</v>
      </c>
      <c r="H43" s="105">
        <v>3</v>
      </c>
      <c r="I43" s="105">
        <v>5</v>
      </c>
      <c r="J43" s="27">
        <v>2</v>
      </c>
      <c r="K43" s="27"/>
      <c r="L43" s="107">
        <f t="shared" si="5"/>
        <v>10</v>
      </c>
      <c r="M43" s="216">
        <f t="shared" si="6"/>
        <v>0.01587962962962963</v>
      </c>
      <c r="N43" s="221">
        <f t="shared" si="7"/>
        <v>0.005671296296296296</v>
      </c>
      <c r="O43" s="207">
        <v>59</v>
      </c>
      <c r="P43" s="236">
        <v>0.014027777777777778</v>
      </c>
      <c r="Q43" s="164">
        <v>0.002870370370370371</v>
      </c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BB43" s="23"/>
      <c r="BD43" s="24"/>
      <c r="BE43" s="24"/>
      <c r="BR43" s="114"/>
    </row>
    <row r="44" spans="2:70" s="22" customFormat="1" ht="16.5" customHeight="1">
      <c r="B44" s="95"/>
      <c r="C44" s="27">
        <v>58</v>
      </c>
      <c r="D44" s="227" t="s">
        <v>107</v>
      </c>
      <c r="E44" s="160">
        <v>2002</v>
      </c>
      <c r="F44" s="170" t="s">
        <v>85</v>
      </c>
      <c r="G44" s="216"/>
      <c r="H44" s="105"/>
      <c r="I44" s="105"/>
      <c r="J44" s="95"/>
      <c r="K44" s="106"/>
      <c r="L44" s="107"/>
      <c r="M44" s="216" t="s">
        <v>257</v>
      </c>
      <c r="N44" s="143"/>
      <c r="O44" s="207">
        <v>58</v>
      </c>
      <c r="P44" s="237">
        <v>0.06111111111111111</v>
      </c>
      <c r="Q44" s="164">
        <v>0.002488425925925926</v>
      </c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BB44" s="23"/>
      <c r="BD44" s="24"/>
      <c r="BE44" s="24"/>
      <c r="BR44" s="114"/>
    </row>
    <row r="45" spans="2:70" s="22" customFormat="1" ht="16.5" customHeight="1">
      <c r="B45" s="121"/>
      <c r="C45" s="121"/>
      <c r="D45" s="69"/>
      <c r="E45" s="68"/>
      <c r="F45" s="69"/>
      <c r="G45" s="222"/>
      <c r="H45" s="121"/>
      <c r="I45" s="121"/>
      <c r="J45" s="121"/>
      <c r="K45" s="121"/>
      <c r="L45" s="78"/>
      <c r="M45" s="222"/>
      <c r="N45" s="35"/>
      <c r="O45" s="207"/>
      <c r="P45" s="82"/>
      <c r="Q45" s="163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BB45" s="23"/>
      <c r="BD45" s="24"/>
      <c r="BE45" s="24"/>
      <c r="BR45" s="114"/>
    </row>
    <row r="46" spans="2:70" s="22" customFormat="1" ht="16.5" customHeight="1">
      <c r="B46" s="121"/>
      <c r="C46" s="121"/>
      <c r="D46" s="69"/>
      <c r="E46" s="68"/>
      <c r="F46" s="69"/>
      <c r="G46" s="222"/>
      <c r="H46" s="121"/>
      <c r="I46" s="121"/>
      <c r="J46" s="121"/>
      <c r="K46" s="121"/>
      <c r="L46" s="78"/>
      <c r="M46" s="222"/>
      <c r="N46" s="35"/>
      <c r="O46" s="207"/>
      <c r="P46" s="82"/>
      <c r="Q46" s="163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BB46" s="23"/>
      <c r="BD46" s="24"/>
      <c r="BE46" s="24"/>
      <c r="BR46" s="114"/>
    </row>
    <row r="47" spans="2:70" s="22" customFormat="1" ht="16.5" customHeight="1">
      <c r="B47" s="121"/>
      <c r="C47" s="121"/>
      <c r="D47" s="69"/>
      <c r="E47" s="68"/>
      <c r="F47" s="69"/>
      <c r="G47" s="222"/>
      <c r="H47" s="121"/>
      <c r="I47" s="121"/>
      <c r="J47" s="121"/>
      <c r="K47" s="121"/>
      <c r="L47" s="78"/>
      <c r="M47" s="222"/>
      <c r="N47" s="35"/>
      <c r="O47" s="207"/>
      <c r="P47" s="82"/>
      <c r="Q47" s="163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BB47" s="23"/>
      <c r="BD47" s="24"/>
      <c r="BE47" s="24"/>
      <c r="BR47" s="114"/>
    </row>
    <row r="48" spans="2:70" s="22" customFormat="1" ht="16.5" customHeight="1">
      <c r="B48" s="121"/>
      <c r="C48" s="121"/>
      <c r="D48" s="69"/>
      <c r="E48" s="68"/>
      <c r="F48" s="69"/>
      <c r="G48" s="222"/>
      <c r="H48" s="121"/>
      <c r="I48" s="121"/>
      <c r="J48" s="121"/>
      <c r="K48" s="121"/>
      <c r="L48" s="78"/>
      <c r="M48" s="222"/>
      <c r="N48" s="35"/>
      <c r="O48" s="207"/>
      <c r="P48" s="82"/>
      <c r="Q48" s="163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BB48" s="23"/>
      <c r="BD48" s="24"/>
      <c r="BE48" s="24"/>
      <c r="BR48" s="114"/>
    </row>
    <row r="49" spans="2:70" s="22" customFormat="1" ht="16.5" customHeight="1">
      <c r="B49" s="121"/>
      <c r="C49" s="121"/>
      <c r="D49" s="69"/>
      <c r="E49" s="68"/>
      <c r="F49" s="69"/>
      <c r="G49" s="222"/>
      <c r="H49" s="121"/>
      <c r="I49" s="121"/>
      <c r="J49" s="121"/>
      <c r="K49" s="121"/>
      <c r="L49" s="78"/>
      <c r="M49" s="222"/>
      <c r="N49" s="35"/>
      <c r="O49" s="207"/>
      <c r="P49" s="82"/>
      <c r="Q49" s="163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BB49" s="23"/>
      <c r="BD49" s="24"/>
      <c r="BE49" s="24"/>
      <c r="BR49" s="114"/>
    </row>
    <row r="50" spans="2:70" s="22" customFormat="1" ht="16.5" customHeight="1">
      <c r="B50" s="121"/>
      <c r="C50" s="121"/>
      <c r="D50" s="69"/>
      <c r="E50" s="68"/>
      <c r="F50" s="69"/>
      <c r="G50" s="222"/>
      <c r="H50" s="121"/>
      <c r="I50" s="121"/>
      <c r="J50" s="121"/>
      <c r="K50" s="121"/>
      <c r="L50" s="78"/>
      <c r="M50" s="222"/>
      <c r="N50" s="35"/>
      <c r="O50" s="207"/>
      <c r="P50" s="82"/>
      <c r="Q50" s="163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BB50" s="23"/>
      <c r="BD50" s="24"/>
      <c r="BE50" s="24"/>
      <c r="BR50" s="114"/>
    </row>
    <row r="51" spans="2:70" s="22" customFormat="1" ht="16.5" customHeight="1">
      <c r="B51" s="121"/>
      <c r="C51" s="121"/>
      <c r="D51" s="69"/>
      <c r="E51" s="68"/>
      <c r="F51" s="69"/>
      <c r="G51" s="222"/>
      <c r="H51" s="121"/>
      <c r="I51" s="121"/>
      <c r="J51" s="121"/>
      <c r="K51" s="121"/>
      <c r="L51" s="78"/>
      <c r="M51" s="222"/>
      <c r="N51" s="35"/>
      <c r="O51" s="207"/>
      <c r="P51" s="82"/>
      <c r="Q51" s="163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BB51" s="23"/>
      <c r="BD51" s="24"/>
      <c r="BE51" s="24"/>
      <c r="BR51" s="114"/>
    </row>
    <row r="52" spans="2:70" s="22" customFormat="1" ht="16.5" customHeight="1">
      <c r="B52" s="121"/>
      <c r="C52" s="121"/>
      <c r="D52" s="69"/>
      <c r="E52" s="68"/>
      <c r="F52" s="69"/>
      <c r="G52" s="222"/>
      <c r="H52" s="121"/>
      <c r="I52" s="121"/>
      <c r="J52" s="121"/>
      <c r="K52" s="121"/>
      <c r="L52" s="78"/>
      <c r="M52" s="222"/>
      <c r="N52" s="35"/>
      <c r="O52" s="207"/>
      <c r="P52" s="82"/>
      <c r="Q52" s="163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BB52" s="23"/>
      <c r="BD52" s="24"/>
      <c r="BE52" s="24"/>
      <c r="BR52" s="114"/>
    </row>
    <row r="53" spans="2:70" s="22" customFormat="1" ht="16.5" customHeight="1">
      <c r="B53" s="121"/>
      <c r="C53" s="121"/>
      <c r="D53" s="69"/>
      <c r="E53" s="68"/>
      <c r="F53" s="69"/>
      <c r="G53" s="222"/>
      <c r="H53" s="121"/>
      <c r="I53" s="121"/>
      <c r="J53" s="121"/>
      <c r="K53" s="121"/>
      <c r="L53" s="78"/>
      <c r="M53" s="222"/>
      <c r="N53" s="35"/>
      <c r="O53" s="207"/>
      <c r="P53" s="82"/>
      <c r="Q53" s="163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BB53" s="23"/>
      <c r="BD53" s="24"/>
      <c r="BE53" s="24"/>
      <c r="BR53" s="114"/>
    </row>
    <row r="54" spans="2:70" s="22" customFormat="1" ht="16.5" customHeight="1">
      <c r="B54" s="121"/>
      <c r="C54" s="121"/>
      <c r="D54" s="69"/>
      <c r="E54" s="68"/>
      <c r="F54" s="69"/>
      <c r="G54" s="222"/>
      <c r="H54" s="121"/>
      <c r="I54" s="121"/>
      <c r="J54" s="121"/>
      <c r="K54" s="121"/>
      <c r="L54" s="78"/>
      <c r="M54" s="222"/>
      <c r="N54" s="35"/>
      <c r="O54" s="207"/>
      <c r="P54" s="82"/>
      <c r="Q54" s="163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BB54" s="23"/>
      <c r="BD54" s="24"/>
      <c r="BE54" s="24"/>
      <c r="BR54" s="114"/>
    </row>
    <row r="55" spans="2:70" s="22" customFormat="1" ht="16.5" customHeight="1">
      <c r="B55" s="121"/>
      <c r="C55" s="121"/>
      <c r="D55" s="69"/>
      <c r="E55" s="68"/>
      <c r="F55" s="69"/>
      <c r="G55" s="222"/>
      <c r="H55" s="121"/>
      <c r="I55" s="121"/>
      <c r="J55" s="121"/>
      <c r="K55" s="121"/>
      <c r="L55" s="78"/>
      <c r="M55" s="222"/>
      <c r="N55" s="35"/>
      <c r="O55" s="207"/>
      <c r="P55" s="82"/>
      <c r="Q55" s="163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BB55" s="23"/>
      <c r="BD55" s="24"/>
      <c r="BE55" s="24"/>
      <c r="BR55" s="114"/>
    </row>
    <row r="56" spans="3:70" s="22" customFormat="1" ht="16.5" customHeight="1">
      <c r="C56" s="18"/>
      <c r="D56" s="64"/>
      <c r="E56" s="18"/>
      <c r="F56" s="18"/>
      <c r="G56" s="18"/>
      <c r="H56" s="155"/>
      <c r="I56" s="155"/>
      <c r="J56" s="155"/>
      <c r="K56" s="155"/>
      <c r="L56" s="155"/>
      <c r="M56" s="218"/>
      <c r="O56" s="205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BB56" s="23"/>
      <c r="BD56" s="24"/>
      <c r="BE56" s="24"/>
      <c r="BR56" s="114"/>
    </row>
    <row r="57" spans="3:70" s="22" customFormat="1" ht="16.5" customHeight="1">
      <c r="C57" s="18"/>
      <c r="D57" s="64"/>
      <c r="E57" s="18"/>
      <c r="F57" s="18"/>
      <c r="G57" s="18"/>
      <c r="H57" s="155"/>
      <c r="I57" s="155"/>
      <c r="J57" s="155"/>
      <c r="K57" s="155"/>
      <c r="L57" s="155"/>
      <c r="M57" s="218"/>
      <c r="O57" s="205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BB57" s="23"/>
      <c r="BD57" s="24"/>
      <c r="BE57" s="24"/>
      <c r="BR57" s="114"/>
    </row>
    <row r="58" spans="3:70" s="22" customFormat="1" ht="16.5" customHeight="1">
      <c r="C58" s="18"/>
      <c r="D58" s="64"/>
      <c r="E58" s="18"/>
      <c r="F58" s="18"/>
      <c r="G58" s="18"/>
      <c r="H58" s="155"/>
      <c r="I58" s="155"/>
      <c r="J58" s="155"/>
      <c r="K58" s="155"/>
      <c r="L58" s="155"/>
      <c r="M58" s="218"/>
      <c r="O58" s="205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BB58" s="23"/>
      <c r="BD58" s="24"/>
      <c r="BE58" s="24"/>
      <c r="BR58" s="114"/>
    </row>
    <row r="59" spans="2:70" s="22" customFormat="1" ht="16.5" customHeight="1">
      <c r="B59" s="71" t="s">
        <v>51</v>
      </c>
      <c r="C59" s="71"/>
      <c r="D59" s="241"/>
      <c r="E59" s="241"/>
      <c r="F59" s="154" t="s">
        <v>41</v>
      </c>
      <c r="G59" s="154" t="s">
        <v>42</v>
      </c>
      <c r="H59" s="241" t="s">
        <v>256</v>
      </c>
      <c r="I59" s="241"/>
      <c r="J59" s="241"/>
      <c r="K59" s="241"/>
      <c r="L59" s="241"/>
      <c r="M59" s="219"/>
      <c r="N59" s="18"/>
      <c r="O59" s="205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BB59" s="23"/>
      <c r="BD59" s="24"/>
      <c r="BE59" s="24"/>
      <c r="BR59" s="114"/>
    </row>
    <row r="60" spans="2:70" s="22" customFormat="1" ht="16.5" customHeight="1">
      <c r="B60" s="76" t="s">
        <v>0</v>
      </c>
      <c r="C60" s="76" t="s">
        <v>1</v>
      </c>
      <c r="D60" s="97" t="s">
        <v>2</v>
      </c>
      <c r="E60" s="76" t="s">
        <v>3</v>
      </c>
      <c r="F60" s="76" t="s">
        <v>4</v>
      </c>
      <c r="G60" s="75" t="s">
        <v>20</v>
      </c>
      <c r="H60" s="99" t="s">
        <v>5</v>
      </c>
      <c r="I60" s="99" t="s">
        <v>5</v>
      </c>
      <c r="J60" s="99" t="s">
        <v>5</v>
      </c>
      <c r="K60" s="76"/>
      <c r="L60" s="100" t="s">
        <v>6</v>
      </c>
      <c r="M60" s="220" t="s">
        <v>8</v>
      </c>
      <c r="N60" s="76" t="s">
        <v>16</v>
      </c>
      <c r="O60" s="205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BB60" s="23"/>
      <c r="BD60" s="24"/>
      <c r="BE60" s="24"/>
      <c r="BR60" s="114"/>
    </row>
    <row r="61" spans="2:70" s="22" customFormat="1" ht="16.5" customHeight="1">
      <c r="B61" s="92" t="s">
        <v>26</v>
      </c>
      <c r="C61" s="92" t="s">
        <v>27</v>
      </c>
      <c r="D61" s="98" t="s">
        <v>28</v>
      </c>
      <c r="E61" s="92"/>
      <c r="F61" s="92" t="s">
        <v>29</v>
      </c>
      <c r="G61" s="94" t="s">
        <v>32</v>
      </c>
      <c r="H61" s="101" t="s">
        <v>7</v>
      </c>
      <c r="I61" s="101" t="s">
        <v>7</v>
      </c>
      <c r="J61" s="101" t="s">
        <v>7</v>
      </c>
      <c r="K61" s="92"/>
      <c r="L61" s="102" t="s">
        <v>31</v>
      </c>
      <c r="M61" s="215" t="s">
        <v>32</v>
      </c>
      <c r="N61" s="94" t="s">
        <v>33</v>
      </c>
      <c r="O61" s="205"/>
      <c r="P61" s="23" t="s">
        <v>255</v>
      </c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BB61" s="23"/>
      <c r="BD61" s="24"/>
      <c r="BE61" s="24"/>
      <c r="BR61" s="114"/>
    </row>
    <row r="62" spans="2:70" s="22" customFormat="1" ht="16.5" customHeight="1">
      <c r="B62" s="27">
        <v>1</v>
      </c>
      <c r="C62" s="158">
        <v>1</v>
      </c>
      <c r="D62" s="161" t="s">
        <v>73</v>
      </c>
      <c r="E62" s="166">
        <v>2002</v>
      </c>
      <c r="F62" s="167" t="s">
        <v>74</v>
      </c>
      <c r="G62" s="157">
        <f aca="true" t="shared" si="8" ref="G62:G80">M62-Q62</f>
        <v>0.01130787037037037</v>
      </c>
      <c r="H62" s="27">
        <v>3</v>
      </c>
      <c r="I62" s="27">
        <v>1</v>
      </c>
      <c r="J62" s="27">
        <v>1</v>
      </c>
      <c r="K62" s="27"/>
      <c r="L62" s="143">
        <f aca="true" t="shared" si="9" ref="L62:L80">SUM(H62:K62)</f>
        <v>5</v>
      </c>
      <c r="M62" s="221">
        <f aca="true" t="shared" si="10" ref="M62:M80">P62+L62*"0:00:16"</f>
        <v>0.01130787037037037</v>
      </c>
      <c r="N62" s="143"/>
      <c r="O62" s="214">
        <v>1</v>
      </c>
      <c r="P62" s="236">
        <v>0.010381944444444444</v>
      </c>
      <c r="Q62" s="164">
        <v>0</v>
      </c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BB62" s="23"/>
      <c r="BD62" s="24"/>
      <c r="BE62" s="24"/>
      <c r="BR62" s="114"/>
    </row>
    <row r="63" spans="2:70" s="22" customFormat="1" ht="16.5" customHeight="1">
      <c r="B63" s="27">
        <v>2</v>
      </c>
      <c r="C63" s="158">
        <v>4</v>
      </c>
      <c r="D63" s="161" t="s">
        <v>75</v>
      </c>
      <c r="E63" s="160">
        <v>2003</v>
      </c>
      <c r="F63" s="161" t="s">
        <v>66</v>
      </c>
      <c r="G63" s="157">
        <f t="shared" si="8"/>
        <v>0.011956018518518519</v>
      </c>
      <c r="H63" s="27">
        <v>1</v>
      </c>
      <c r="I63" s="27">
        <v>2</v>
      </c>
      <c r="J63" s="27">
        <v>1</v>
      </c>
      <c r="K63" s="27"/>
      <c r="L63" s="143">
        <f t="shared" si="9"/>
        <v>4</v>
      </c>
      <c r="M63" s="221">
        <f t="shared" si="10"/>
        <v>0.01273148148148148</v>
      </c>
      <c r="N63" s="221">
        <f>M63-"0:16:17"</f>
        <v>0.0014236111111111099</v>
      </c>
      <c r="O63" s="214">
        <v>4</v>
      </c>
      <c r="P63" s="236">
        <v>0.01199074074074074</v>
      </c>
      <c r="Q63" s="164">
        <v>0.000775462962962963</v>
      </c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BB63" s="23"/>
      <c r="BD63" s="24"/>
      <c r="BE63" s="24"/>
      <c r="BR63" s="114"/>
    </row>
    <row r="64" spans="2:70" s="22" customFormat="1" ht="16.5" customHeight="1">
      <c r="B64" s="27">
        <v>3</v>
      </c>
      <c r="C64" s="158">
        <v>7</v>
      </c>
      <c r="D64" s="161" t="s">
        <v>76</v>
      </c>
      <c r="E64" s="160">
        <v>2002</v>
      </c>
      <c r="F64" s="167" t="s">
        <v>74</v>
      </c>
      <c r="G64" s="157">
        <f t="shared" si="8"/>
        <v>0.012037037037037039</v>
      </c>
      <c r="H64" s="27">
        <v>1</v>
      </c>
      <c r="I64" s="27">
        <v>3</v>
      </c>
      <c r="J64" s="27">
        <v>2</v>
      </c>
      <c r="K64" s="27"/>
      <c r="L64" s="143">
        <f t="shared" si="9"/>
        <v>6</v>
      </c>
      <c r="M64" s="221">
        <f t="shared" si="10"/>
        <v>0.013159722222222224</v>
      </c>
      <c r="N64" s="221">
        <f aca="true" t="shared" si="11" ref="N64:N80">M64-"0:16:17"</f>
        <v>0.0018518518518518528</v>
      </c>
      <c r="O64" s="214">
        <v>7</v>
      </c>
      <c r="P64" s="236">
        <v>0.012048611111111112</v>
      </c>
      <c r="Q64" s="164">
        <v>0.0011226851851851851</v>
      </c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BB64" s="23"/>
      <c r="BD64" s="24"/>
      <c r="BE64" s="24"/>
      <c r="BR64" s="114"/>
    </row>
    <row r="65" spans="2:70" s="22" customFormat="1" ht="16.5" customHeight="1">
      <c r="B65" s="27">
        <v>4</v>
      </c>
      <c r="C65" s="158">
        <v>6</v>
      </c>
      <c r="D65" s="161" t="s">
        <v>92</v>
      </c>
      <c r="E65" s="166">
        <v>2002</v>
      </c>
      <c r="F65" s="167" t="s">
        <v>74</v>
      </c>
      <c r="G65" s="157">
        <f t="shared" si="8"/>
        <v>0.012314814814814817</v>
      </c>
      <c r="H65" s="27">
        <v>2</v>
      </c>
      <c r="I65" s="27">
        <v>4</v>
      </c>
      <c r="J65" s="27">
        <v>2</v>
      </c>
      <c r="K65" s="27"/>
      <c r="L65" s="143">
        <f t="shared" si="9"/>
        <v>8</v>
      </c>
      <c r="M65" s="221">
        <f t="shared" si="10"/>
        <v>0.013356481481481483</v>
      </c>
      <c r="N65" s="221">
        <f t="shared" si="11"/>
        <v>0.002048611111111112</v>
      </c>
      <c r="O65" s="214">
        <v>6</v>
      </c>
      <c r="P65" s="236">
        <v>0.011875000000000002</v>
      </c>
      <c r="Q65" s="164">
        <v>0.0010416666666666667</v>
      </c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BB65" s="23"/>
      <c r="BD65" s="24"/>
      <c r="BE65" s="24"/>
      <c r="BR65" s="114"/>
    </row>
    <row r="66" spans="2:70" s="22" customFormat="1" ht="16.5" customHeight="1">
      <c r="B66" s="27">
        <v>5</v>
      </c>
      <c r="C66" s="158">
        <v>9</v>
      </c>
      <c r="D66" s="161" t="s">
        <v>93</v>
      </c>
      <c r="E66" s="160">
        <v>2002</v>
      </c>
      <c r="F66" s="162" t="s">
        <v>88</v>
      </c>
      <c r="G66" s="157">
        <f t="shared" si="8"/>
        <v>0.012291666666666666</v>
      </c>
      <c r="H66" s="27">
        <v>1</v>
      </c>
      <c r="I66" s="27">
        <v>2</v>
      </c>
      <c r="J66" s="27">
        <v>1</v>
      </c>
      <c r="K66" s="27"/>
      <c r="L66" s="143">
        <f t="shared" si="9"/>
        <v>4</v>
      </c>
      <c r="M66" s="221">
        <f t="shared" si="10"/>
        <v>0.014201388888888888</v>
      </c>
      <c r="N66" s="221">
        <f t="shared" si="11"/>
        <v>0.0028935185185185175</v>
      </c>
      <c r="O66" s="214">
        <v>9</v>
      </c>
      <c r="P66" s="236">
        <v>0.013460648148148147</v>
      </c>
      <c r="Q66" s="164">
        <v>0.0019097222222222222</v>
      </c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BB66" s="23"/>
      <c r="BD66" s="24"/>
      <c r="BE66" s="24"/>
      <c r="BR66" s="114"/>
    </row>
    <row r="67" spans="2:70" s="22" customFormat="1" ht="16.5" customHeight="1">
      <c r="B67" s="27">
        <v>6</v>
      </c>
      <c r="C67" s="158">
        <v>10</v>
      </c>
      <c r="D67" s="168" t="s">
        <v>77</v>
      </c>
      <c r="E67" s="160">
        <v>2002</v>
      </c>
      <c r="F67" s="167" t="s">
        <v>78</v>
      </c>
      <c r="G67" s="157">
        <f t="shared" si="8"/>
        <v>0.012523148148148148</v>
      </c>
      <c r="H67" s="27">
        <v>0</v>
      </c>
      <c r="I67" s="27">
        <v>2</v>
      </c>
      <c r="J67" s="27">
        <v>4</v>
      </c>
      <c r="K67" s="27"/>
      <c r="L67" s="143">
        <f t="shared" si="9"/>
        <v>6</v>
      </c>
      <c r="M67" s="221">
        <f t="shared" si="10"/>
        <v>0.014456018518518519</v>
      </c>
      <c r="N67" s="221">
        <f t="shared" si="11"/>
        <v>0.003148148148148148</v>
      </c>
      <c r="O67" s="214">
        <v>10</v>
      </c>
      <c r="P67" s="236">
        <v>0.013344907407407408</v>
      </c>
      <c r="Q67" s="164">
        <v>0.0019328703703703704</v>
      </c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BB67" s="23"/>
      <c r="BD67" s="24"/>
      <c r="BE67" s="24"/>
      <c r="BR67" s="114"/>
    </row>
    <row r="68" spans="2:70" s="22" customFormat="1" ht="16.5" customHeight="1">
      <c r="B68" s="27">
        <v>7</v>
      </c>
      <c r="C68" s="158">
        <v>8</v>
      </c>
      <c r="D68" s="159" t="s">
        <v>84</v>
      </c>
      <c r="E68" s="160">
        <v>2003</v>
      </c>
      <c r="F68" s="170" t="s">
        <v>85</v>
      </c>
      <c r="G68" s="157">
        <f t="shared" si="8"/>
        <v>0.013368055555555557</v>
      </c>
      <c r="H68" s="27">
        <v>3</v>
      </c>
      <c r="I68" s="27">
        <v>2</v>
      </c>
      <c r="J68" s="27">
        <v>1</v>
      </c>
      <c r="K68" s="27"/>
      <c r="L68" s="143">
        <f t="shared" si="9"/>
        <v>6</v>
      </c>
      <c r="M68" s="221">
        <f t="shared" si="10"/>
        <v>0.014675925925925927</v>
      </c>
      <c r="N68" s="221">
        <f t="shared" si="11"/>
        <v>0.0033680555555555564</v>
      </c>
      <c r="O68" s="214">
        <v>8</v>
      </c>
      <c r="P68" s="236">
        <v>0.013564814814814816</v>
      </c>
      <c r="Q68" s="164">
        <v>0.0013078703703703705</v>
      </c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BB68" s="23"/>
      <c r="BD68" s="24"/>
      <c r="BE68" s="24"/>
      <c r="BR68" s="114"/>
    </row>
    <row r="69" spans="2:70" s="22" customFormat="1" ht="16.5" customHeight="1">
      <c r="B69" s="27">
        <v>8</v>
      </c>
      <c r="C69" s="158">
        <v>11</v>
      </c>
      <c r="D69" s="159" t="s">
        <v>86</v>
      </c>
      <c r="E69" s="160">
        <v>2002</v>
      </c>
      <c r="F69" s="170" t="s">
        <v>85</v>
      </c>
      <c r="G69" s="157">
        <f t="shared" si="8"/>
        <v>0.013391203703703704</v>
      </c>
      <c r="H69" s="27">
        <v>3</v>
      </c>
      <c r="I69" s="27">
        <v>2</v>
      </c>
      <c r="J69" s="27">
        <v>4</v>
      </c>
      <c r="K69" s="27"/>
      <c r="L69" s="143">
        <f t="shared" si="9"/>
        <v>9</v>
      </c>
      <c r="M69" s="221">
        <f t="shared" si="10"/>
        <v>0.015324074074074075</v>
      </c>
      <c r="N69" s="221">
        <f t="shared" si="11"/>
        <v>0.004016203703703704</v>
      </c>
      <c r="O69" s="214">
        <v>11</v>
      </c>
      <c r="P69" s="236">
        <v>0.013657407407407408</v>
      </c>
      <c r="Q69" s="164">
        <v>0.0019328703703703704</v>
      </c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BB69" s="23"/>
      <c r="BD69" s="24"/>
      <c r="BE69" s="24"/>
      <c r="BR69" s="114"/>
    </row>
    <row r="70" spans="2:70" s="22" customFormat="1" ht="16.5" customHeight="1">
      <c r="B70" s="27">
        <v>9</v>
      </c>
      <c r="C70" s="158">
        <v>14</v>
      </c>
      <c r="D70" s="161" t="s">
        <v>87</v>
      </c>
      <c r="E70" s="160">
        <v>2002</v>
      </c>
      <c r="F70" s="162" t="s">
        <v>88</v>
      </c>
      <c r="G70" s="157">
        <f t="shared" si="8"/>
        <v>0.013622685185185186</v>
      </c>
      <c r="H70" s="27">
        <v>3</v>
      </c>
      <c r="I70" s="27">
        <v>2</v>
      </c>
      <c r="J70" s="27">
        <v>1</v>
      </c>
      <c r="K70" s="27"/>
      <c r="L70" s="143">
        <f t="shared" si="9"/>
        <v>6</v>
      </c>
      <c r="M70" s="221">
        <f t="shared" si="10"/>
        <v>0.015578703703703704</v>
      </c>
      <c r="N70" s="221">
        <f t="shared" si="11"/>
        <v>0.004270833333333333</v>
      </c>
      <c r="O70" s="214">
        <v>14</v>
      </c>
      <c r="P70" s="236">
        <v>0.014467592592592593</v>
      </c>
      <c r="Q70" s="164">
        <v>0.0019560185185185184</v>
      </c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BB70" s="23"/>
      <c r="BD70" s="24"/>
      <c r="BE70" s="24"/>
      <c r="BR70" s="114"/>
    </row>
    <row r="71" spans="2:70" s="22" customFormat="1" ht="16.5" customHeight="1">
      <c r="B71" s="27">
        <v>10</v>
      </c>
      <c r="C71" s="158">
        <v>19</v>
      </c>
      <c r="D71" s="169" t="s">
        <v>80</v>
      </c>
      <c r="E71" s="160">
        <v>2002</v>
      </c>
      <c r="F71" s="161" t="s">
        <v>66</v>
      </c>
      <c r="G71" s="157">
        <f t="shared" si="8"/>
        <v>0.013414351851851854</v>
      </c>
      <c r="H71" s="27">
        <v>2</v>
      </c>
      <c r="I71" s="27">
        <v>4</v>
      </c>
      <c r="J71" s="27">
        <v>0</v>
      </c>
      <c r="K71" s="27"/>
      <c r="L71" s="143">
        <f t="shared" si="9"/>
        <v>6</v>
      </c>
      <c r="M71" s="221">
        <f t="shared" si="10"/>
        <v>0.016064814814814816</v>
      </c>
      <c r="N71" s="221">
        <f t="shared" si="11"/>
        <v>0.004756944444444446</v>
      </c>
      <c r="O71" s="214">
        <v>19</v>
      </c>
      <c r="P71" s="236">
        <v>0.014953703703703705</v>
      </c>
      <c r="Q71" s="164">
        <v>0.0026504629629629625</v>
      </c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BB71" s="23"/>
      <c r="BD71" s="24"/>
      <c r="BE71" s="24"/>
      <c r="BR71" s="114"/>
    </row>
    <row r="72" spans="2:70" s="22" customFormat="1" ht="16.5" customHeight="1">
      <c r="B72" s="27">
        <v>11</v>
      </c>
      <c r="C72" s="158">
        <v>16</v>
      </c>
      <c r="D72" s="161" t="s">
        <v>79</v>
      </c>
      <c r="E72" s="160">
        <v>2002</v>
      </c>
      <c r="F72" s="167" t="s">
        <v>74</v>
      </c>
      <c r="G72" s="157">
        <f t="shared" si="8"/>
        <v>0.013877314814814815</v>
      </c>
      <c r="H72" s="27">
        <v>3</v>
      </c>
      <c r="I72" s="27">
        <v>2</v>
      </c>
      <c r="J72" s="27">
        <v>3</v>
      </c>
      <c r="K72" s="27"/>
      <c r="L72" s="143">
        <f t="shared" si="9"/>
        <v>8</v>
      </c>
      <c r="M72" s="221">
        <f t="shared" si="10"/>
        <v>0.01611111111111111</v>
      </c>
      <c r="N72" s="221">
        <f t="shared" si="11"/>
        <v>0.00480324074074074</v>
      </c>
      <c r="O72" s="214">
        <v>16</v>
      </c>
      <c r="P72" s="236">
        <v>0.01462962962962963</v>
      </c>
      <c r="Q72" s="164">
        <v>0.0022337962962962967</v>
      </c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BB72" s="23"/>
      <c r="BD72" s="24"/>
      <c r="BE72" s="24"/>
      <c r="BR72" s="114"/>
    </row>
    <row r="73" spans="2:70" s="22" customFormat="1" ht="16.5" customHeight="1">
      <c r="B73" s="27">
        <v>12</v>
      </c>
      <c r="C73" s="158">
        <v>13</v>
      </c>
      <c r="D73" s="161" t="s">
        <v>94</v>
      </c>
      <c r="E73" s="160">
        <v>2003</v>
      </c>
      <c r="F73" s="162" t="s">
        <v>88</v>
      </c>
      <c r="G73" s="157">
        <f t="shared" si="8"/>
        <v>0.014340277777777776</v>
      </c>
      <c r="H73" s="27">
        <v>2</v>
      </c>
      <c r="I73" s="27">
        <v>3</v>
      </c>
      <c r="J73" s="27">
        <v>4</v>
      </c>
      <c r="K73" s="27"/>
      <c r="L73" s="143">
        <f t="shared" si="9"/>
        <v>9</v>
      </c>
      <c r="M73" s="221">
        <f t="shared" si="10"/>
        <v>0.01628472222222222</v>
      </c>
      <c r="N73" s="221">
        <f t="shared" si="11"/>
        <v>0.00497685185185185</v>
      </c>
      <c r="O73" s="214">
        <v>13</v>
      </c>
      <c r="P73" s="236">
        <v>0.014618055555555556</v>
      </c>
      <c r="Q73" s="164">
        <v>0.0019444444444444442</v>
      </c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BB73" s="23"/>
      <c r="BD73" s="24"/>
      <c r="BE73" s="24"/>
      <c r="BR73" s="114"/>
    </row>
    <row r="74" spans="2:70" s="22" customFormat="1" ht="16.5" customHeight="1">
      <c r="B74" s="27">
        <v>13</v>
      </c>
      <c r="C74" s="158">
        <v>20</v>
      </c>
      <c r="D74" s="161" t="s">
        <v>90</v>
      </c>
      <c r="E74" s="160">
        <v>2002</v>
      </c>
      <c r="F74" s="162" t="s">
        <v>88</v>
      </c>
      <c r="G74" s="157">
        <f t="shared" si="8"/>
        <v>0.014502314814814815</v>
      </c>
      <c r="H74" s="27">
        <v>4</v>
      </c>
      <c r="I74" s="27">
        <v>3</v>
      </c>
      <c r="J74" s="27">
        <v>4</v>
      </c>
      <c r="K74" s="27"/>
      <c r="L74" s="143">
        <f t="shared" si="9"/>
        <v>11</v>
      </c>
      <c r="M74" s="221">
        <f t="shared" si="10"/>
        <v>0.017199074074074075</v>
      </c>
      <c r="N74" s="221">
        <f t="shared" si="11"/>
        <v>0.005891203703703704</v>
      </c>
      <c r="O74" s="214">
        <v>20</v>
      </c>
      <c r="P74" s="236">
        <v>0.015162037037037036</v>
      </c>
      <c r="Q74" s="164">
        <v>0.0026967592592592594</v>
      </c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BB74" s="23"/>
      <c r="BD74" s="24"/>
      <c r="BE74" s="24"/>
      <c r="BR74" s="114"/>
    </row>
    <row r="75" spans="2:70" s="22" customFormat="1" ht="16.5" customHeight="1">
      <c r="B75" s="27">
        <v>14</v>
      </c>
      <c r="C75" s="158">
        <v>17</v>
      </c>
      <c r="D75" s="161" t="s">
        <v>89</v>
      </c>
      <c r="E75" s="160">
        <v>2003</v>
      </c>
      <c r="F75" s="162" t="s">
        <v>68</v>
      </c>
      <c r="G75" s="157">
        <f t="shared" si="8"/>
        <v>0.015277777777777774</v>
      </c>
      <c r="H75" s="27">
        <v>4</v>
      </c>
      <c r="I75" s="27">
        <v>3</v>
      </c>
      <c r="J75" s="27">
        <v>3</v>
      </c>
      <c r="K75" s="27"/>
      <c r="L75" s="143">
        <f t="shared" si="9"/>
        <v>10</v>
      </c>
      <c r="M75" s="221">
        <f t="shared" si="10"/>
        <v>0.01762731481481481</v>
      </c>
      <c r="N75" s="221">
        <f t="shared" si="11"/>
        <v>0.00631944444444444</v>
      </c>
      <c r="O75" s="214">
        <v>17</v>
      </c>
      <c r="P75" s="236">
        <v>0.01577546296296296</v>
      </c>
      <c r="Q75" s="164">
        <v>0.002349537037037037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BB75" s="23"/>
      <c r="BD75" s="24"/>
      <c r="BE75" s="24"/>
      <c r="BR75" s="114"/>
    </row>
    <row r="76" spans="2:70" s="22" customFormat="1" ht="16.5" customHeight="1">
      <c r="B76" s="27">
        <v>15</v>
      </c>
      <c r="C76" s="158">
        <v>24</v>
      </c>
      <c r="D76" s="161" t="s">
        <v>96</v>
      </c>
      <c r="E76" s="166">
        <v>2002</v>
      </c>
      <c r="F76" s="167" t="s">
        <v>64</v>
      </c>
      <c r="G76" s="157">
        <f t="shared" si="8"/>
        <v>0.014085648148148147</v>
      </c>
      <c r="H76" s="27">
        <v>5</v>
      </c>
      <c r="I76" s="27">
        <v>1</v>
      </c>
      <c r="J76" s="27">
        <v>3</v>
      </c>
      <c r="K76" s="27"/>
      <c r="L76" s="143">
        <f t="shared" si="9"/>
        <v>9</v>
      </c>
      <c r="M76" s="221">
        <f t="shared" si="10"/>
        <v>0.018032407407407407</v>
      </c>
      <c r="N76" s="221">
        <f t="shared" si="11"/>
        <v>0.006724537037037036</v>
      </c>
      <c r="O76" s="214">
        <v>24</v>
      </c>
      <c r="P76" s="236">
        <v>0.01636574074074074</v>
      </c>
      <c r="Q76" s="164">
        <v>0.003946759259259259</v>
      </c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BB76" s="23"/>
      <c r="BD76" s="24"/>
      <c r="BE76" s="24"/>
      <c r="BR76" s="114"/>
    </row>
    <row r="77" spans="2:70" s="22" customFormat="1" ht="16.5" customHeight="1">
      <c r="B77" s="27">
        <v>16</v>
      </c>
      <c r="C77" s="158">
        <v>22</v>
      </c>
      <c r="D77" s="161" t="s">
        <v>81</v>
      </c>
      <c r="E77" s="160">
        <v>2003</v>
      </c>
      <c r="F77" s="162" t="s">
        <v>68</v>
      </c>
      <c r="G77" s="157">
        <f t="shared" si="8"/>
        <v>0.014548611111111111</v>
      </c>
      <c r="H77" s="27">
        <v>4</v>
      </c>
      <c r="I77" s="27">
        <v>3</v>
      </c>
      <c r="J77" s="27">
        <v>2</v>
      </c>
      <c r="K77" s="27"/>
      <c r="L77" s="143">
        <f t="shared" si="9"/>
        <v>9</v>
      </c>
      <c r="M77" s="221">
        <f t="shared" si="10"/>
        <v>0.018194444444444444</v>
      </c>
      <c r="N77" s="221">
        <f t="shared" si="11"/>
        <v>0.006886574074074073</v>
      </c>
      <c r="O77" s="214">
        <v>22</v>
      </c>
      <c r="P77" s="236">
        <v>0.016527777777777777</v>
      </c>
      <c r="Q77" s="164">
        <v>0.003645833333333333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BB77" s="23"/>
      <c r="BD77" s="24"/>
      <c r="BE77" s="24"/>
      <c r="BR77" s="114"/>
    </row>
    <row r="78" spans="2:70" s="22" customFormat="1" ht="16.5" customHeight="1">
      <c r="B78" s="27">
        <v>17</v>
      </c>
      <c r="C78" s="158">
        <v>27</v>
      </c>
      <c r="D78" s="161" t="s">
        <v>97</v>
      </c>
      <c r="E78" s="160">
        <v>2003</v>
      </c>
      <c r="F78" s="168" t="s">
        <v>98</v>
      </c>
      <c r="G78" s="157">
        <f t="shared" si="8"/>
        <v>0.013333333333333332</v>
      </c>
      <c r="H78" s="27">
        <v>2</v>
      </c>
      <c r="I78" s="27">
        <v>2</v>
      </c>
      <c r="J78" s="27">
        <v>4</v>
      </c>
      <c r="K78" s="27"/>
      <c r="L78" s="143">
        <f t="shared" si="9"/>
        <v>8</v>
      </c>
      <c r="M78" s="221">
        <f t="shared" si="10"/>
        <v>0.018206018518518517</v>
      </c>
      <c r="N78" s="221">
        <f t="shared" si="11"/>
        <v>0.006898148148148146</v>
      </c>
      <c r="O78" s="214">
        <v>27</v>
      </c>
      <c r="P78" s="236">
        <v>0.016724537037037034</v>
      </c>
      <c r="Q78" s="164">
        <v>0.004872685185185186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BB78" s="23"/>
      <c r="BD78" s="24"/>
      <c r="BE78" s="24"/>
      <c r="BR78" s="114"/>
    </row>
    <row r="79" spans="2:70" s="22" customFormat="1" ht="16.5" customHeight="1">
      <c r="B79" s="27">
        <v>18</v>
      </c>
      <c r="C79" s="158">
        <v>25</v>
      </c>
      <c r="D79" s="159" t="s">
        <v>82</v>
      </c>
      <c r="E79" s="160">
        <v>2003</v>
      </c>
      <c r="F79" s="161" t="s">
        <v>83</v>
      </c>
      <c r="G79" s="157">
        <f t="shared" si="8"/>
        <v>0.014502314814814815</v>
      </c>
      <c r="H79" s="27">
        <v>5</v>
      </c>
      <c r="I79" s="27">
        <v>4</v>
      </c>
      <c r="J79" s="27">
        <v>1</v>
      </c>
      <c r="K79" s="27"/>
      <c r="L79" s="143">
        <f t="shared" si="9"/>
        <v>10</v>
      </c>
      <c r="M79" s="221">
        <f t="shared" si="10"/>
        <v>0.018518518518518517</v>
      </c>
      <c r="N79" s="221">
        <f t="shared" si="11"/>
        <v>0.007210648148148147</v>
      </c>
      <c r="O79" s="214">
        <v>25</v>
      </c>
      <c r="P79" s="236">
        <v>0.016666666666666666</v>
      </c>
      <c r="Q79" s="164">
        <v>0.004016203703703703</v>
      </c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BB79" s="23"/>
      <c r="BD79" s="24"/>
      <c r="BE79" s="24"/>
      <c r="BR79" s="114"/>
    </row>
    <row r="80" spans="2:70" s="22" customFormat="1" ht="16.5" customHeight="1">
      <c r="B80" s="27">
        <v>19</v>
      </c>
      <c r="C80" s="158">
        <v>23</v>
      </c>
      <c r="D80" s="159" t="s">
        <v>91</v>
      </c>
      <c r="E80" s="160">
        <v>2002</v>
      </c>
      <c r="F80" s="161" t="s">
        <v>83</v>
      </c>
      <c r="G80" s="157">
        <f t="shared" si="8"/>
        <v>0.015960648148148147</v>
      </c>
      <c r="H80" s="27">
        <v>4</v>
      </c>
      <c r="I80" s="27">
        <v>5</v>
      </c>
      <c r="J80" s="27">
        <v>4</v>
      </c>
      <c r="K80" s="27"/>
      <c r="L80" s="143">
        <f t="shared" si="9"/>
        <v>13</v>
      </c>
      <c r="M80" s="221">
        <f t="shared" si="10"/>
        <v>0.0196875</v>
      </c>
      <c r="N80" s="221">
        <f t="shared" si="11"/>
        <v>0.00837962962962963</v>
      </c>
      <c r="O80" s="214">
        <v>23</v>
      </c>
      <c r="P80" s="236">
        <v>0.017280092592592593</v>
      </c>
      <c r="Q80" s="164">
        <v>0.0037268518518518514</v>
      </c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BB80" s="23"/>
      <c r="BD80" s="24"/>
      <c r="BE80" s="24"/>
      <c r="BR80" s="114"/>
    </row>
    <row r="81" spans="2:70" s="22" customFormat="1" ht="16.5" customHeight="1">
      <c r="B81" s="27"/>
      <c r="C81" s="158">
        <v>18</v>
      </c>
      <c r="D81" s="171" t="s">
        <v>95</v>
      </c>
      <c r="E81" s="160">
        <v>2003</v>
      </c>
      <c r="F81" s="167" t="s">
        <v>74</v>
      </c>
      <c r="G81" s="157"/>
      <c r="H81" s="27"/>
      <c r="I81" s="27"/>
      <c r="J81" s="27"/>
      <c r="K81" s="27"/>
      <c r="L81" s="143"/>
      <c r="M81" s="221" t="s">
        <v>257</v>
      </c>
      <c r="N81" s="28"/>
      <c r="O81" s="214">
        <v>18</v>
      </c>
      <c r="P81" s="238">
        <v>0.02291666666666667</v>
      </c>
      <c r="Q81" s="164">
        <v>0.0024189814814814816</v>
      </c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BB81" s="23"/>
      <c r="BD81" s="24"/>
      <c r="BE81" s="24"/>
      <c r="BR81" s="114"/>
    </row>
    <row r="82" spans="3:70" s="22" customFormat="1" ht="16.5" customHeight="1">
      <c r="C82" s="18"/>
      <c r="D82" s="64"/>
      <c r="E82" s="18"/>
      <c r="F82" s="18"/>
      <c r="G82" s="18"/>
      <c r="H82" s="155"/>
      <c r="I82" s="155"/>
      <c r="J82" s="155"/>
      <c r="K82" s="155"/>
      <c r="L82" s="155"/>
      <c r="M82" s="155"/>
      <c r="O82" s="205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BB82" s="23"/>
      <c r="BD82" s="24"/>
      <c r="BE82" s="24"/>
      <c r="BR82" s="114"/>
    </row>
    <row r="83" spans="3:70" s="22" customFormat="1" ht="16.5" customHeight="1">
      <c r="C83" s="18"/>
      <c r="D83" s="64"/>
      <c r="E83" s="18"/>
      <c r="F83" s="18"/>
      <c r="G83" s="18"/>
      <c r="H83" s="155"/>
      <c r="I83" s="155"/>
      <c r="J83" s="155"/>
      <c r="K83" s="155"/>
      <c r="L83" s="155"/>
      <c r="M83" s="155"/>
      <c r="O83" s="205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BB83" s="23"/>
      <c r="BD83" s="24"/>
      <c r="BE83" s="24"/>
      <c r="BR83" s="114"/>
    </row>
    <row r="84" spans="3:70" s="22" customFormat="1" ht="16.5" customHeight="1">
      <c r="C84" s="18"/>
      <c r="D84" s="64"/>
      <c r="E84" s="18"/>
      <c r="F84" s="18"/>
      <c r="G84" s="18"/>
      <c r="H84" s="155"/>
      <c r="I84" s="155"/>
      <c r="J84" s="155"/>
      <c r="K84" s="155"/>
      <c r="L84" s="155"/>
      <c r="M84" s="155"/>
      <c r="O84" s="205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BB84" s="23"/>
      <c r="BD84" s="24"/>
      <c r="BE84" s="24"/>
      <c r="BR84" s="114"/>
    </row>
    <row r="85" spans="3:70" s="22" customFormat="1" ht="16.5" customHeight="1">
      <c r="C85" s="18"/>
      <c r="D85" s="64"/>
      <c r="E85" s="18"/>
      <c r="F85" s="18"/>
      <c r="G85" s="18"/>
      <c r="H85" s="155"/>
      <c r="I85" s="155"/>
      <c r="J85" s="155"/>
      <c r="K85" s="155"/>
      <c r="L85" s="155"/>
      <c r="M85" s="155"/>
      <c r="O85" s="205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BB85" s="23"/>
      <c r="BD85" s="24"/>
      <c r="BE85" s="24"/>
      <c r="BR85" s="114"/>
    </row>
    <row r="86" spans="3:70" s="22" customFormat="1" ht="16.5" customHeight="1">
      <c r="C86" s="18"/>
      <c r="D86" s="64"/>
      <c r="E86" s="18"/>
      <c r="F86" s="18"/>
      <c r="G86" s="18"/>
      <c r="H86" s="155"/>
      <c r="I86" s="155"/>
      <c r="J86" s="155"/>
      <c r="K86" s="155"/>
      <c r="L86" s="155"/>
      <c r="M86" s="155"/>
      <c r="O86" s="205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BB86" s="23"/>
      <c r="BD86" s="24"/>
      <c r="BE86" s="24"/>
      <c r="BR86" s="114"/>
    </row>
    <row r="87" spans="3:70" s="22" customFormat="1" ht="16.5" customHeight="1">
      <c r="C87" s="18"/>
      <c r="D87" s="64"/>
      <c r="E87" s="18"/>
      <c r="F87" s="18"/>
      <c r="G87" s="18"/>
      <c r="H87" s="155"/>
      <c r="I87" s="155"/>
      <c r="J87" s="155"/>
      <c r="K87" s="155"/>
      <c r="L87" s="155"/>
      <c r="M87" s="155"/>
      <c r="O87" s="205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BB87" s="23"/>
      <c r="BD87" s="24"/>
      <c r="BE87" s="24"/>
      <c r="BR87" s="114"/>
    </row>
    <row r="88" spans="3:70" s="22" customFormat="1" ht="16.5" customHeight="1">
      <c r="C88" s="18"/>
      <c r="D88" s="64"/>
      <c r="E88" s="18"/>
      <c r="F88" s="18"/>
      <c r="G88" s="18"/>
      <c r="H88" s="155"/>
      <c r="I88" s="155"/>
      <c r="J88" s="155"/>
      <c r="K88" s="155"/>
      <c r="L88" s="155"/>
      <c r="M88" s="155"/>
      <c r="O88" s="205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BB88" s="23"/>
      <c r="BD88" s="24"/>
      <c r="BE88" s="24"/>
      <c r="BR88" s="114"/>
    </row>
    <row r="89" spans="2:70" s="37" customFormat="1" ht="15">
      <c r="B89" s="71" t="s">
        <v>9</v>
      </c>
      <c r="C89" s="71" t="s">
        <v>34</v>
      </c>
      <c r="D89" s="241"/>
      <c r="E89" s="241"/>
      <c r="F89" s="91" t="s">
        <v>23</v>
      </c>
      <c r="G89" s="91" t="s">
        <v>19</v>
      </c>
      <c r="H89" s="241" t="s">
        <v>18</v>
      </c>
      <c r="I89" s="241"/>
      <c r="J89" s="241"/>
      <c r="K89" s="241"/>
      <c r="L89" s="241"/>
      <c r="M89" s="33"/>
      <c r="N89" s="18"/>
      <c r="O89" s="206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BB89" s="52"/>
      <c r="BR89" s="110"/>
    </row>
    <row r="90" spans="2:70" s="17" customFormat="1" ht="13.5">
      <c r="B90" s="76" t="s">
        <v>0</v>
      </c>
      <c r="C90" s="76" t="s">
        <v>1</v>
      </c>
      <c r="D90" s="97" t="s">
        <v>2</v>
      </c>
      <c r="E90" s="76" t="s">
        <v>3</v>
      </c>
      <c r="F90" s="76" t="s">
        <v>4</v>
      </c>
      <c r="G90" s="75" t="s">
        <v>20</v>
      </c>
      <c r="H90" s="99" t="s">
        <v>5</v>
      </c>
      <c r="I90" s="99" t="s">
        <v>5</v>
      </c>
      <c r="J90" s="76" t="s">
        <v>7</v>
      </c>
      <c r="K90" s="100" t="s">
        <v>7</v>
      </c>
      <c r="L90" s="100" t="s">
        <v>6</v>
      </c>
      <c r="M90" s="147" t="s">
        <v>8</v>
      </c>
      <c r="N90" s="76" t="s">
        <v>16</v>
      </c>
      <c r="O90" s="20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BB90" s="18"/>
      <c r="BR90" s="111"/>
    </row>
    <row r="91" spans="2:70" s="17" customFormat="1" ht="13.5">
      <c r="B91" s="92" t="s">
        <v>26</v>
      </c>
      <c r="C91" s="92" t="s">
        <v>27</v>
      </c>
      <c r="D91" s="98" t="s">
        <v>28</v>
      </c>
      <c r="E91" s="92"/>
      <c r="F91" s="92" t="s">
        <v>29</v>
      </c>
      <c r="G91" s="94" t="s">
        <v>32</v>
      </c>
      <c r="H91" s="101" t="s">
        <v>7</v>
      </c>
      <c r="I91" s="101" t="s">
        <v>7</v>
      </c>
      <c r="J91" s="92" t="s">
        <v>30</v>
      </c>
      <c r="K91" s="93" t="s">
        <v>30</v>
      </c>
      <c r="L91" s="102" t="s">
        <v>31</v>
      </c>
      <c r="M91" s="148" t="s">
        <v>32</v>
      </c>
      <c r="N91" s="94" t="s">
        <v>33</v>
      </c>
      <c r="O91" s="20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BB91" s="18"/>
      <c r="BR91" s="111"/>
    </row>
    <row r="92" spans="1:70" s="17" customFormat="1" ht="13.5">
      <c r="A92" s="51"/>
      <c r="B92" s="27">
        <v>1</v>
      </c>
      <c r="C92" s="27">
        <v>1</v>
      </c>
      <c r="D92" s="47" t="s">
        <v>155</v>
      </c>
      <c r="E92" s="27">
        <v>2000</v>
      </c>
      <c r="F92" s="108" t="s">
        <v>66</v>
      </c>
      <c r="G92" s="28">
        <f aca="true" t="shared" si="12" ref="G92:G103">M92-Q92</f>
        <v>0.021180555555555553</v>
      </c>
      <c r="H92" s="105">
        <v>2</v>
      </c>
      <c r="I92" s="105">
        <v>2</v>
      </c>
      <c r="J92" s="95">
        <v>3</v>
      </c>
      <c r="K92" s="106">
        <v>3</v>
      </c>
      <c r="L92" s="107">
        <f aca="true" t="shared" si="13" ref="L92:L103">SUM(H92:K92)</f>
        <v>10</v>
      </c>
      <c r="M92" s="165">
        <v>0.021180555555555553</v>
      </c>
      <c r="N92" s="96"/>
      <c r="O92" s="207"/>
      <c r="P92" s="30"/>
      <c r="Q92" s="164">
        <v>0</v>
      </c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BB92" s="18"/>
      <c r="BR92" s="111"/>
    </row>
    <row r="93" spans="1:70" s="17" customFormat="1" ht="13.5">
      <c r="A93" s="51"/>
      <c r="B93" s="27">
        <v>2</v>
      </c>
      <c r="C93" s="27">
        <v>15</v>
      </c>
      <c r="D93" s="47" t="s">
        <v>161</v>
      </c>
      <c r="E93" s="27">
        <v>2001</v>
      </c>
      <c r="F93" s="41" t="s">
        <v>64</v>
      </c>
      <c r="G93" s="28">
        <f t="shared" si="12"/>
        <v>0.020509259259259255</v>
      </c>
      <c r="H93" s="105">
        <v>0</v>
      </c>
      <c r="I93" s="105">
        <v>3</v>
      </c>
      <c r="J93" s="95">
        <v>2</v>
      </c>
      <c r="K93" s="106">
        <v>3</v>
      </c>
      <c r="L93" s="107">
        <f t="shared" si="13"/>
        <v>8</v>
      </c>
      <c r="M93" s="165">
        <v>0.022060185185185183</v>
      </c>
      <c r="N93" s="138">
        <f>M93-"0:30:30"</f>
        <v>0.0008796296296296295</v>
      </c>
      <c r="O93" s="207"/>
      <c r="P93" s="30"/>
      <c r="Q93" s="164">
        <v>0.001550925925925926</v>
      </c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BB93" s="18"/>
      <c r="BR93" s="111"/>
    </row>
    <row r="94" spans="1:70" s="17" customFormat="1" ht="13.5">
      <c r="A94" s="51"/>
      <c r="B94" s="27">
        <v>3</v>
      </c>
      <c r="C94" s="27">
        <v>27</v>
      </c>
      <c r="D94" s="187" t="s">
        <v>163</v>
      </c>
      <c r="E94" s="27">
        <v>2001</v>
      </c>
      <c r="F94" s="41" t="s">
        <v>85</v>
      </c>
      <c r="G94" s="28">
        <f t="shared" si="12"/>
        <v>0.021238425925925924</v>
      </c>
      <c r="H94" s="105">
        <v>0</v>
      </c>
      <c r="I94" s="105">
        <v>0</v>
      </c>
      <c r="J94" s="95">
        <v>3</v>
      </c>
      <c r="K94" s="106">
        <v>3</v>
      </c>
      <c r="L94" s="107">
        <f t="shared" si="13"/>
        <v>6</v>
      </c>
      <c r="M94" s="165">
        <v>0.02395833333333333</v>
      </c>
      <c r="N94" s="138">
        <f aca="true" t="shared" si="14" ref="N94:N103">M94-"0:30:30"</f>
        <v>0.0027777777777777783</v>
      </c>
      <c r="O94" s="207"/>
      <c r="P94" s="30"/>
      <c r="Q94" s="164">
        <v>0.0027199074074074074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BB94" s="18"/>
      <c r="BR94" s="111"/>
    </row>
    <row r="95" spans="1:70" s="17" customFormat="1" ht="13.5">
      <c r="A95" s="51"/>
      <c r="B95" s="27">
        <v>4</v>
      </c>
      <c r="C95" s="27">
        <v>23</v>
      </c>
      <c r="D95" s="187" t="s">
        <v>156</v>
      </c>
      <c r="E95" s="27">
        <v>2000</v>
      </c>
      <c r="F95" s="41" t="s">
        <v>157</v>
      </c>
      <c r="G95" s="28">
        <f t="shared" si="12"/>
        <v>0.02189814814814815</v>
      </c>
      <c r="H95" s="105">
        <v>1</v>
      </c>
      <c r="I95" s="105">
        <v>4</v>
      </c>
      <c r="J95" s="95">
        <v>2</v>
      </c>
      <c r="K95" s="106">
        <v>2</v>
      </c>
      <c r="L95" s="107">
        <f t="shared" si="13"/>
        <v>9</v>
      </c>
      <c r="M95" s="165">
        <v>0.02396990740740741</v>
      </c>
      <c r="N95" s="138">
        <f t="shared" si="14"/>
        <v>0.0027893518518518554</v>
      </c>
      <c r="O95" s="207"/>
      <c r="P95" s="30"/>
      <c r="Q95" s="164">
        <v>0.0020717592592592593</v>
      </c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BB95" s="18"/>
      <c r="BR95" s="111"/>
    </row>
    <row r="96" spans="1:70" s="17" customFormat="1" ht="13.5">
      <c r="A96" s="51"/>
      <c r="B96" s="27">
        <v>5</v>
      </c>
      <c r="C96" s="27">
        <v>29</v>
      </c>
      <c r="D96" s="182" t="s">
        <v>158</v>
      </c>
      <c r="E96" s="149">
        <v>2001</v>
      </c>
      <c r="F96" s="104" t="s">
        <v>88</v>
      </c>
      <c r="G96" s="28">
        <f t="shared" si="12"/>
        <v>0.021261574074074075</v>
      </c>
      <c r="H96" s="105">
        <v>0</v>
      </c>
      <c r="I96" s="105">
        <v>1</v>
      </c>
      <c r="J96" s="95">
        <v>3</v>
      </c>
      <c r="K96" s="106">
        <v>3</v>
      </c>
      <c r="L96" s="107">
        <f t="shared" si="13"/>
        <v>7</v>
      </c>
      <c r="M96" s="165">
        <v>0.024189814814814817</v>
      </c>
      <c r="N96" s="138">
        <f t="shared" si="14"/>
        <v>0.0030092592592592636</v>
      </c>
      <c r="O96" s="207"/>
      <c r="P96" s="30"/>
      <c r="Q96" s="164">
        <v>0.0029282407407407412</v>
      </c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BB96" s="18"/>
      <c r="BR96" s="111"/>
    </row>
    <row r="97" spans="1:70" s="17" customFormat="1" ht="13.5">
      <c r="A97" s="51"/>
      <c r="B97" s="27">
        <v>6</v>
      </c>
      <c r="C97" s="27">
        <v>22</v>
      </c>
      <c r="D97" s="182" t="s">
        <v>168</v>
      </c>
      <c r="E97" s="149">
        <v>2001</v>
      </c>
      <c r="F97" s="104" t="s">
        <v>88</v>
      </c>
      <c r="G97" s="28">
        <f t="shared" si="12"/>
        <v>0.022152777777777775</v>
      </c>
      <c r="H97" s="105">
        <v>1</v>
      </c>
      <c r="I97" s="105">
        <v>2</v>
      </c>
      <c r="J97" s="95">
        <v>4</v>
      </c>
      <c r="K97" s="106">
        <v>2</v>
      </c>
      <c r="L97" s="107">
        <f t="shared" si="13"/>
        <v>9</v>
      </c>
      <c r="M97" s="165">
        <v>0.024201388888888887</v>
      </c>
      <c r="N97" s="138">
        <f t="shared" si="14"/>
        <v>0.0030208333333333337</v>
      </c>
      <c r="O97" s="207"/>
      <c r="P97" s="30"/>
      <c r="Q97" s="164">
        <v>0.0020486111111111113</v>
      </c>
      <c r="R97" s="30"/>
      <c r="S97" s="30"/>
      <c r="T97" s="30"/>
      <c r="U97" s="137"/>
      <c r="V97" s="30"/>
      <c r="W97" s="30"/>
      <c r="X97" s="30"/>
      <c r="Y97" s="30"/>
      <c r="Z97" s="30"/>
      <c r="AA97" s="30"/>
      <c r="AB97" s="30"/>
      <c r="AC97" s="30"/>
      <c r="BB97" s="18"/>
      <c r="BQ97" s="122"/>
      <c r="BR97" s="129"/>
    </row>
    <row r="98" spans="1:70" s="17" customFormat="1" ht="13.5">
      <c r="A98" s="51"/>
      <c r="B98" s="27">
        <v>7</v>
      </c>
      <c r="C98" s="27">
        <v>36</v>
      </c>
      <c r="D98" s="184" t="s">
        <v>166</v>
      </c>
      <c r="E98" s="149">
        <v>2000</v>
      </c>
      <c r="F98" s="108" t="s">
        <v>167</v>
      </c>
      <c r="G98" s="28">
        <f t="shared" si="12"/>
        <v>0.020925925925925928</v>
      </c>
      <c r="H98" s="105">
        <v>1</v>
      </c>
      <c r="I98" s="105">
        <v>3</v>
      </c>
      <c r="J98" s="95">
        <v>2</v>
      </c>
      <c r="K98" s="106">
        <v>1</v>
      </c>
      <c r="L98" s="107">
        <f t="shared" si="13"/>
        <v>7</v>
      </c>
      <c r="M98" s="230">
        <v>0.02521990740740741</v>
      </c>
      <c r="N98" s="138">
        <f t="shared" si="14"/>
        <v>0.0040393518518518565</v>
      </c>
      <c r="O98" s="208"/>
      <c r="P98" s="51"/>
      <c r="Q98" s="164">
        <v>0.004293981481481481</v>
      </c>
      <c r="R98" s="35"/>
      <c r="S98" s="121"/>
      <c r="T98" s="35"/>
      <c r="U98" s="137"/>
      <c r="V98" s="35"/>
      <c r="W98" s="30"/>
      <c r="X98" s="35"/>
      <c r="Y98" s="35"/>
      <c r="Z98" s="121"/>
      <c r="AA98" s="35"/>
      <c r="AB98" s="32"/>
      <c r="AC98" s="30"/>
      <c r="BB98" s="18"/>
      <c r="BC98" s="35"/>
      <c r="BD98" s="58"/>
      <c r="BE98" s="42"/>
      <c r="BJ98" s="58"/>
      <c r="BK98" s="70"/>
      <c r="BQ98" s="122"/>
      <c r="BR98" s="129"/>
    </row>
    <row r="99" spans="1:70" s="17" customFormat="1" ht="13.5">
      <c r="A99" s="51"/>
      <c r="B99" s="27">
        <v>8</v>
      </c>
      <c r="C99" s="27">
        <v>24</v>
      </c>
      <c r="D99" s="175" t="s">
        <v>162</v>
      </c>
      <c r="E99" s="229">
        <v>2001</v>
      </c>
      <c r="F99" s="188" t="s">
        <v>66</v>
      </c>
      <c r="G99" s="28">
        <f t="shared" si="12"/>
        <v>0.02359953703703704</v>
      </c>
      <c r="H99" s="105">
        <v>5</v>
      </c>
      <c r="I99" s="105">
        <v>2</v>
      </c>
      <c r="J99" s="95">
        <v>4</v>
      </c>
      <c r="K99" s="106">
        <v>2</v>
      </c>
      <c r="L99" s="107">
        <f t="shared" si="13"/>
        <v>13</v>
      </c>
      <c r="M99" s="165">
        <v>0.025868055555555557</v>
      </c>
      <c r="N99" s="138">
        <f t="shared" si="14"/>
        <v>0.004687500000000004</v>
      </c>
      <c r="O99" s="207"/>
      <c r="P99" s="30"/>
      <c r="Q99" s="164">
        <v>0.0022685185185185182</v>
      </c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BB99" s="18"/>
      <c r="BR99" s="111"/>
    </row>
    <row r="100" spans="1:70" s="17" customFormat="1" ht="13.5">
      <c r="A100" s="51"/>
      <c r="B100" s="27">
        <v>9</v>
      </c>
      <c r="C100" s="27">
        <v>34</v>
      </c>
      <c r="D100" s="187" t="s">
        <v>169</v>
      </c>
      <c r="E100" s="149">
        <v>2000</v>
      </c>
      <c r="F100" s="41" t="s">
        <v>165</v>
      </c>
      <c r="G100" s="28">
        <f t="shared" si="12"/>
        <v>0.02283564814814815</v>
      </c>
      <c r="H100" s="105">
        <v>2</v>
      </c>
      <c r="I100" s="105">
        <v>1</v>
      </c>
      <c r="J100" s="95">
        <v>1</v>
      </c>
      <c r="K100" s="106">
        <v>3</v>
      </c>
      <c r="L100" s="107">
        <f t="shared" si="13"/>
        <v>7</v>
      </c>
      <c r="M100" s="36">
        <v>0.026435185185185187</v>
      </c>
      <c r="N100" s="138">
        <f t="shared" si="14"/>
        <v>0.005254629629629633</v>
      </c>
      <c r="O100" s="208"/>
      <c r="P100" s="51"/>
      <c r="Q100" s="164">
        <v>0.003599537037037037</v>
      </c>
      <c r="R100" s="35"/>
      <c r="S100" s="121"/>
      <c r="T100" s="35"/>
      <c r="U100" s="137"/>
      <c r="V100" s="35"/>
      <c r="W100" s="30"/>
      <c r="X100" s="35"/>
      <c r="Y100" s="35"/>
      <c r="Z100" s="121"/>
      <c r="AA100" s="35"/>
      <c r="AB100" s="32"/>
      <c r="AC100" s="30"/>
      <c r="BB100" s="18"/>
      <c r="BC100" s="35"/>
      <c r="BD100" s="58"/>
      <c r="BE100" s="42"/>
      <c r="BJ100" s="58"/>
      <c r="BK100" s="58"/>
      <c r="BQ100" s="122"/>
      <c r="BR100" s="123"/>
    </row>
    <row r="101" spans="1:70" s="17" customFormat="1" ht="13.5">
      <c r="A101" s="51"/>
      <c r="B101" s="27">
        <v>10</v>
      </c>
      <c r="C101" s="27">
        <v>40</v>
      </c>
      <c r="D101" s="187" t="s">
        <v>171</v>
      </c>
      <c r="E101" s="149">
        <v>2001</v>
      </c>
      <c r="F101" s="41" t="s">
        <v>72</v>
      </c>
      <c r="G101" s="28">
        <f t="shared" si="12"/>
        <v>0.021203703703703707</v>
      </c>
      <c r="H101" s="105">
        <v>2</v>
      </c>
      <c r="I101" s="105">
        <v>2</v>
      </c>
      <c r="J101" s="95">
        <v>4</v>
      </c>
      <c r="K101" s="106">
        <v>1</v>
      </c>
      <c r="L101" s="107">
        <f t="shared" si="13"/>
        <v>9</v>
      </c>
      <c r="M101" s="36">
        <v>0.028738425925925928</v>
      </c>
      <c r="N101" s="138">
        <f t="shared" si="14"/>
        <v>0.0075578703703703745</v>
      </c>
      <c r="O101" s="207"/>
      <c r="P101" s="30"/>
      <c r="Q101" s="164">
        <v>0.007534722222222221</v>
      </c>
      <c r="R101" s="30"/>
      <c r="S101" s="30"/>
      <c r="T101" s="31"/>
      <c r="U101" s="137"/>
      <c r="V101" s="137"/>
      <c r="W101" s="151"/>
      <c r="X101" s="30"/>
      <c r="Y101" s="30"/>
      <c r="Z101" s="30"/>
      <c r="AA101" s="30"/>
      <c r="AB101" s="30"/>
      <c r="AC101" s="30"/>
      <c r="BB101" s="18"/>
      <c r="BQ101" s="122"/>
      <c r="BR101" s="123"/>
    </row>
    <row r="102" spans="1:70" s="17" customFormat="1" ht="13.5">
      <c r="A102" s="51"/>
      <c r="B102" s="27">
        <v>11</v>
      </c>
      <c r="C102" s="27">
        <v>37</v>
      </c>
      <c r="D102" s="182" t="s">
        <v>170</v>
      </c>
      <c r="E102" s="149">
        <v>2000</v>
      </c>
      <c r="F102" s="104" t="s">
        <v>78</v>
      </c>
      <c r="G102" s="28">
        <f t="shared" si="12"/>
        <v>0.024953703703703707</v>
      </c>
      <c r="H102" s="105">
        <v>3</v>
      </c>
      <c r="I102" s="105">
        <v>5</v>
      </c>
      <c r="J102" s="95">
        <v>4</v>
      </c>
      <c r="K102" s="106">
        <v>2</v>
      </c>
      <c r="L102" s="107">
        <f t="shared" si="13"/>
        <v>14</v>
      </c>
      <c r="M102" s="36">
        <v>0.02934027777777778</v>
      </c>
      <c r="N102" s="138">
        <f t="shared" si="14"/>
        <v>0.008159722222222228</v>
      </c>
      <c r="O102" s="208"/>
      <c r="P102" s="51"/>
      <c r="Q102" s="164">
        <v>0.004386574074074074</v>
      </c>
      <c r="R102" s="35"/>
      <c r="S102" s="121"/>
      <c r="T102" s="35"/>
      <c r="U102" s="137"/>
      <c r="V102" s="137"/>
      <c r="W102" s="151"/>
      <c r="X102" s="35"/>
      <c r="Y102" s="35"/>
      <c r="Z102" s="121"/>
      <c r="AA102" s="35"/>
      <c r="AB102" s="32"/>
      <c r="AC102" s="30"/>
      <c r="BB102" s="18"/>
      <c r="BC102" s="35"/>
      <c r="BD102" s="58"/>
      <c r="BE102" s="42"/>
      <c r="BJ102" s="58"/>
      <c r="BK102" s="58"/>
      <c r="BQ102" s="122"/>
      <c r="BR102" s="123"/>
    </row>
    <row r="103" spans="1:70" s="17" customFormat="1" ht="13.5">
      <c r="A103" s="51"/>
      <c r="B103" s="27">
        <v>12</v>
      </c>
      <c r="C103" s="27">
        <v>41</v>
      </c>
      <c r="D103" s="47" t="s">
        <v>160</v>
      </c>
      <c r="E103" s="149">
        <v>2000</v>
      </c>
      <c r="F103" s="41" t="s">
        <v>72</v>
      </c>
      <c r="G103" s="28">
        <f t="shared" si="12"/>
        <v>0.023587962962962967</v>
      </c>
      <c r="H103" s="105">
        <v>3</v>
      </c>
      <c r="I103" s="105">
        <v>4</v>
      </c>
      <c r="J103" s="95">
        <v>3</v>
      </c>
      <c r="K103" s="106">
        <v>4</v>
      </c>
      <c r="L103" s="107">
        <f t="shared" si="13"/>
        <v>14</v>
      </c>
      <c r="M103" s="138">
        <v>0.03136574074074074</v>
      </c>
      <c r="N103" s="138">
        <f t="shared" si="14"/>
        <v>0.01018518518518519</v>
      </c>
      <c r="O103" s="207"/>
      <c r="P103" s="30"/>
      <c r="Q103" s="164">
        <v>0.007777777777777777</v>
      </c>
      <c r="R103" s="30"/>
      <c r="S103" s="30"/>
      <c r="T103" s="41"/>
      <c r="U103" s="30"/>
      <c r="V103" s="30"/>
      <c r="W103" s="30"/>
      <c r="X103" s="30"/>
      <c r="Y103" s="30"/>
      <c r="Z103" s="30"/>
      <c r="AA103" s="30"/>
      <c r="AB103" s="30"/>
      <c r="AC103" s="30"/>
      <c r="BB103" s="18"/>
      <c r="BR103" s="231"/>
    </row>
    <row r="104" spans="1:70" s="17" customFormat="1" ht="13.5">
      <c r="A104" s="51"/>
      <c r="B104" s="27"/>
      <c r="C104" s="27">
        <v>33</v>
      </c>
      <c r="D104" s="187" t="s">
        <v>164</v>
      </c>
      <c r="E104" s="27">
        <v>2000</v>
      </c>
      <c r="F104" s="41" t="s">
        <v>165</v>
      </c>
      <c r="G104" s="28"/>
      <c r="H104" s="105">
        <v>3</v>
      </c>
      <c r="I104" s="105">
        <v>3</v>
      </c>
      <c r="J104" s="95">
        <v>4</v>
      </c>
      <c r="K104" s="106"/>
      <c r="L104" s="107"/>
      <c r="M104" s="138" t="s">
        <v>258</v>
      </c>
      <c r="N104" s="28"/>
      <c r="O104" s="207"/>
      <c r="P104" s="30"/>
      <c r="Q104" s="164">
        <v>0.0032407407407407406</v>
      </c>
      <c r="R104" s="30"/>
      <c r="S104" s="30"/>
      <c r="T104" s="41"/>
      <c r="U104" s="137"/>
      <c r="V104" s="30"/>
      <c r="W104" s="30"/>
      <c r="X104" s="30"/>
      <c r="Y104" s="30"/>
      <c r="Z104" s="30"/>
      <c r="AA104" s="30"/>
      <c r="AB104" s="30"/>
      <c r="AC104" s="30"/>
      <c r="BB104" s="18"/>
      <c r="BQ104" s="122"/>
      <c r="BR104" s="123"/>
    </row>
    <row r="105" spans="1:70" s="17" customFormat="1" ht="13.5">
      <c r="A105" s="51"/>
      <c r="B105" s="27"/>
      <c r="C105" s="27">
        <v>38</v>
      </c>
      <c r="D105" s="187" t="s">
        <v>159</v>
      </c>
      <c r="E105" s="149">
        <v>2001</v>
      </c>
      <c r="F105" s="41" t="s">
        <v>72</v>
      </c>
      <c r="G105" s="28"/>
      <c r="H105" s="105"/>
      <c r="I105" s="105"/>
      <c r="J105" s="95"/>
      <c r="K105" s="106"/>
      <c r="L105" s="107"/>
      <c r="M105" s="138" t="s">
        <v>257</v>
      </c>
      <c r="N105" s="143"/>
      <c r="O105" s="207"/>
      <c r="P105" s="30"/>
      <c r="Q105" s="164">
        <v>0.0053125</v>
      </c>
      <c r="R105" s="30"/>
      <c r="S105" s="30"/>
      <c r="T105" s="30"/>
      <c r="U105" s="137"/>
      <c r="V105" s="30"/>
      <c r="W105" s="30"/>
      <c r="X105" s="30"/>
      <c r="Y105" s="30"/>
      <c r="Z105" s="30"/>
      <c r="AA105" s="30"/>
      <c r="AB105" s="30"/>
      <c r="AC105" s="30"/>
      <c r="BB105" s="18"/>
      <c r="BQ105" s="122"/>
      <c r="BR105" s="129"/>
    </row>
    <row r="106" spans="2:70" s="17" customFormat="1" ht="13.5">
      <c r="B106" s="240"/>
      <c r="C106" s="240"/>
      <c r="D106" s="240"/>
      <c r="E106" s="240"/>
      <c r="F106" s="65"/>
      <c r="G106" s="136"/>
      <c r="H106" s="30"/>
      <c r="I106" s="121"/>
      <c r="J106" s="121"/>
      <c r="K106" s="121"/>
      <c r="L106" s="121"/>
      <c r="M106" s="35"/>
      <c r="N106" s="35"/>
      <c r="O106" s="208"/>
      <c r="P106" s="51"/>
      <c r="Q106" s="35"/>
      <c r="R106" s="35"/>
      <c r="S106" s="121"/>
      <c r="T106" s="35"/>
      <c r="U106" s="35"/>
      <c r="V106" s="35"/>
      <c r="W106" s="30"/>
      <c r="X106" s="35"/>
      <c r="Y106" s="35"/>
      <c r="Z106" s="121"/>
      <c r="AA106" s="35"/>
      <c r="AB106" s="32"/>
      <c r="AC106" s="30"/>
      <c r="BB106" s="62"/>
      <c r="BC106" s="35"/>
      <c r="BD106" s="58"/>
      <c r="BE106" s="42"/>
      <c r="BJ106" s="58"/>
      <c r="BK106" s="58"/>
      <c r="BQ106" s="122"/>
      <c r="BR106" s="129"/>
    </row>
    <row r="107" spans="2:70" s="39" customFormat="1" ht="15">
      <c r="B107" s="71" t="s">
        <v>11</v>
      </c>
      <c r="C107" s="71" t="s">
        <v>36</v>
      </c>
      <c r="D107" s="242"/>
      <c r="E107" s="242"/>
      <c r="F107" s="91" t="s">
        <v>23</v>
      </c>
      <c r="G107" s="91" t="s">
        <v>19</v>
      </c>
      <c r="H107" s="242" t="s">
        <v>18</v>
      </c>
      <c r="I107" s="242"/>
      <c r="J107" s="242"/>
      <c r="K107" s="242"/>
      <c r="L107" s="242"/>
      <c r="M107" s="33"/>
      <c r="N107" s="90"/>
      <c r="O107" s="206"/>
      <c r="BB107" s="38"/>
      <c r="BR107" s="115"/>
    </row>
    <row r="108" spans="2:70" s="39" customFormat="1" ht="13.5" customHeight="1">
      <c r="B108" s="76" t="s">
        <v>0</v>
      </c>
      <c r="C108" s="76" t="s">
        <v>1</v>
      </c>
      <c r="D108" s="97" t="s">
        <v>2</v>
      </c>
      <c r="E108" s="76" t="s">
        <v>3</v>
      </c>
      <c r="F108" s="76" t="s">
        <v>4</v>
      </c>
      <c r="G108" s="75" t="s">
        <v>20</v>
      </c>
      <c r="H108" s="99" t="s">
        <v>5</v>
      </c>
      <c r="I108" s="99" t="s">
        <v>5</v>
      </c>
      <c r="J108" s="76" t="s">
        <v>7</v>
      </c>
      <c r="K108" s="100" t="s">
        <v>7</v>
      </c>
      <c r="L108" s="100" t="s">
        <v>6</v>
      </c>
      <c r="M108" s="103" t="s">
        <v>8</v>
      </c>
      <c r="N108" s="76" t="s">
        <v>16</v>
      </c>
      <c r="O108" s="206"/>
      <c r="BB108" s="38"/>
      <c r="BR108" s="115"/>
    </row>
    <row r="109" spans="2:70" s="17" customFormat="1" ht="13.5">
      <c r="B109" s="92" t="s">
        <v>26</v>
      </c>
      <c r="C109" s="92" t="s">
        <v>27</v>
      </c>
      <c r="D109" s="98" t="s">
        <v>28</v>
      </c>
      <c r="E109" s="92"/>
      <c r="F109" s="92" t="s">
        <v>29</v>
      </c>
      <c r="G109" s="94" t="s">
        <v>32</v>
      </c>
      <c r="H109" s="101" t="s">
        <v>7</v>
      </c>
      <c r="I109" s="101" t="s">
        <v>7</v>
      </c>
      <c r="J109" s="92" t="s">
        <v>30</v>
      </c>
      <c r="K109" s="93" t="s">
        <v>30</v>
      </c>
      <c r="L109" s="102" t="s">
        <v>31</v>
      </c>
      <c r="M109" s="94" t="s">
        <v>32</v>
      </c>
      <c r="N109" s="94" t="s">
        <v>33</v>
      </c>
      <c r="O109" s="20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BB109" s="18"/>
      <c r="BR109" s="111"/>
    </row>
    <row r="110" spans="2:70" s="17" customFormat="1" ht="13.5">
      <c r="B110" s="95">
        <v>1</v>
      </c>
      <c r="C110" s="183">
        <v>3</v>
      </c>
      <c r="D110" s="182" t="s">
        <v>176</v>
      </c>
      <c r="E110" s="27">
        <v>1998</v>
      </c>
      <c r="F110" s="108" t="s">
        <v>167</v>
      </c>
      <c r="G110" s="28">
        <f aca="true" t="shared" si="15" ref="G110:G120">M110-Q110</f>
        <v>0.019212962962962963</v>
      </c>
      <c r="H110" s="105">
        <v>3</v>
      </c>
      <c r="I110" s="105">
        <v>1</v>
      </c>
      <c r="J110" s="95">
        <v>1</v>
      </c>
      <c r="K110" s="106">
        <v>3</v>
      </c>
      <c r="L110" s="107">
        <f aca="true" t="shared" si="16" ref="L110:L120">SUM(H110:K110)</f>
        <v>8</v>
      </c>
      <c r="M110" s="138">
        <v>0.019212962962962963</v>
      </c>
      <c r="N110" s="96"/>
      <c r="O110" s="207"/>
      <c r="P110" s="30"/>
      <c r="Q110" s="164">
        <v>0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BB110" s="18"/>
      <c r="BR110" s="111"/>
    </row>
    <row r="111" spans="2:70" s="17" customFormat="1" ht="13.5">
      <c r="B111" s="95">
        <v>2</v>
      </c>
      <c r="C111" s="183">
        <v>13</v>
      </c>
      <c r="D111" s="47" t="s">
        <v>181</v>
      </c>
      <c r="E111" s="27">
        <v>1999</v>
      </c>
      <c r="F111" s="41" t="s">
        <v>134</v>
      </c>
      <c r="G111" s="28">
        <f t="shared" si="15"/>
        <v>0.018854166666666665</v>
      </c>
      <c r="H111" s="105">
        <v>1</v>
      </c>
      <c r="I111" s="105">
        <v>1</v>
      </c>
      <c r="J111" s="95">
        <v>0</v>
      </c>
      <c r="K111" s="106">
        <v>2</v>
      </c>
      <c r="L111" s="107">
        <f t="shared" si="16"/>
        <v>4</v>
      </c>
      <c r="M111" s="138">
        <v>0.02011574074074074</v>
      </c>
      <c r="N111" s="138">
        <f>M111-"0:27:40"</f>
        <v>0.0009027777777777767</v>
      </c>
      <c r="O111" s="207"/>
      <c r="P111" s="30"/>
      <c r="Q111" s="164">
        <v>0.001261574074074074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BB111" s="18"/>
      <c r="BR111" s="111"/>
    </row>
    <row r="112" spans="2:70" s="17" customFormat="1" ht="13.5">
      <c r="B112" s="95">
        <v>3</v>
      </c>
      <c r="C112" s="183">
        <v>19</v>
      </c>
      <c r="D112" s="182" t="s">
        <v>182</v>
      </c>
      <c r="E112" s="27">
        <v>1998</v>
      </c>
      <c r="F112" s="41" t="s">
        <v>183</v>
      </c>
      <c r="G112" s="28">
        <f t="shared" si="15"/>
        <v>0.020173611111111107</v>
      </c>
      <c r="H112" s="105">
        <v>2</v>
      </c>
      <c r="I112" s="105">
        <v>1</v>
      </c>
      <c r="J112" s="95">
        <v>4</v>
      </c>
      <c r="K112" s="106">
        <v>4</v>
      </c>
      <c r="L112" s="107">
        <f t="shared" si="16"/>
        <v>11</v>
      </c>
      <c r="M112" s="138">
        <v>0.0218287037037037</v>
      </c>
      <c r="N112" s="138">
        <f aca="true" t="shared" si="17" ref="N112:N120">M112-"0:27:40"</f>
        <v>0.002615740740740738</v>
      </c>
      <c r="O112" s="207"/>
      <c r="P112" s="30"/>
      <c r="Q112" s="164">
        <v>0.0016550925925925926</v>
      </c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BB112" s="18"/>
      <c r="BR112" s="111"/>
    </row>
    <row r="113" spans="2:70" s="17" customFormat="1" ht="13.5">
      <c r="B113" s="95">
        <v>4</v>
      </c>
      <c r="C113" s="183">
        <v>20</v>
      </c>
      <c r="D113" s="189" t="s">
        <v>172</v>
      </c>
      <c r="E113" s="149">
        <v>1998</v>
      </c>
      <c r="F113" s="108" t="s">
        <v>173</v>
      </c>
      <c r="G113" s="28">
        <f t="shared" si="15"/>
        <v>0.0209375</v>
      </c>
      <c r="H113" s="105">
        <v>2</v>
      </c>
      <c r="I113" s="105">
        <v>2</v>
      </c>
      <c r="J113" s="95">
        <v>3</v>
      </c>
      <c r="K113" s="106">
        <v>2</v>
      </c>
      <c r="L113" s="107">
        <f t="shared" si="16"/>
        <v>9</v>
      </c>
      <c r="M113" s="138">
        <v>0.022615740740740742</v>
      </c>
      <c r="N113" s="138">
        <f t="shared" si="17"/>
        <v>0.003402777777777779</v>
      </c>
      <c r="O113" s="207"/>
      <c r="P113" s="30"/>
      <c r="Q113" s="164">
        <v>0.0016782407407407406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BB113" s="18"/>
      <c r="BR113" s="111"/>
    </row>
    <row r="114" spans="2:70" s="17" customFormat="1" ht="13.5">
      <c r="B114" s="95">
        <v>5</v>
      </c>
      <c r="C114" s="183">
        <v>32</v>
      </c>
      <c r="D114" s="190" t="s">
        <v>174</v>
      </c>
      <c r="E114" s="149">
        <v>1999</v>
      </c>
      <c r="F114" s="41" t="s">
        <v>157</v>
      </c>
      <c r="G114" s="28">
        <f t="shared" si="15"/>
        <v>0.02034722222222222</v>
      </c>
      <c r="H114" s="105">
        <v>1</v>
      </c>
      <c r="I114" s="105">
        <v>1</v>
      </c>
      <c r="J114" s="95">
        <v>2</v>
      </c>
      <c r="K114" s="106">
        <v>0</v>
      </c>
      <c r="L114" s="107">
        <f t="shared" si="16"/>
        <v>4</v>
      </c>
      <c r="M114" s="138">
        <v>0.023506944444444445</v>
      </c>
      <c r="N114" s="138">
        <f t="shared" si="17"/>
        <v>0.004293981481481482</v>
      </c>
      <c r="O114" s="207"/>
      <c r="P114" s="30"/>
      <c r="Q114" s="164">
        <v>0.003159722222222222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BB114" s="18"/>
      <c r="BR114" s="111"/>
    </row>
    <row r="115" spans="2:70" s="17" customFormat="1" ht="13.5">
      <c r="B115" s="95">
        <v>6</v>
      </c>
      <c r="C115" s="183">
        <v>28</v>
      </c>
      <c r="D115" s="190" t="s">
        <v>184</v>
      </c>
      <c r="E115" s="27">
        <v>1999</v>
      </c>
      <c r="F115" s="41" t="s">
        <v>68</v>
      </c>
      <c r="G115" s="28">
        <f t="shared" si="15"/>
        <v>0.021099537037037035</v>
      </c>
      <c r="H115" s="105">
        <v>2</v>
      </c>
      <c r="I115" s="105">
        <v>2</v>
      </c>
      <c r="J115" s="95">
        <v>0</v>
      </c>
      <c r="K115" s="106">
        <v>3</v>
      </c>
      <c r="L115" s="107">
        <f t="shared" si="16"/>
        <v>7</v>
      </c>
      <c r="M115" s="138">
        <v>0.02390046296296296</v>
      </c>
      <c r="N115" s="138">
        <f t="shared" si="17"/>
        <v>0.004687499999999997</v>
      </c>
      <c r="O115" s="207"/>
      <c r="P115" s="30"/>
      <c r="Q115" s="164">
        <v>0.002800925925925926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BB115" s="18"/>
      <c r="BR115" s="111"/>
    </row>
    <row r="116" spans="2:70" s="17" customFormat="1" ht="13.5">
      <c r="B116" s="95">
        <v>7</v>
      </c>
      <c r="C116" s="183">
        <v>21</v>
      </c>
      <c r="D116" s="190" t="s">
        <v>177</v>
      </c>
      <c r="E116" s="149">
        <v>1999</v>
      </c>
      <c r="F116" s="41" t="s">
        <v>178</v>
      </c>
      <c r="G116" s="28">
        <f t="shared" si="15"/>
        <v>0.021909722222222226</v>
      </c>
      <c r="H116" s="105">
        <v>1</v>
      </c>
      <c r="I116" s="105">
        <v>2</v>
      </c>
      <c r="J116" s="95">
        <v>4</v>
      </c>
      <c r="K116" s="106">
        <v>4</v>
      </c>
      <c r="L116" s="107">
        <f t="shared" si="16"/>
        <v>11</v>
      </c>
      <c r="M116" s="138">
        <v>0.023923611111111114</v>
      </c>
      <c r="N116" s="138">
        <f t="shared" si="17"/>
        <v>0.004710648148148151</v>
      </c>
      <c r="O116" s="207"/>
      <c r="P116" s="30"/>
      <c r="Q116" s="164">
        <v>0.002013888888888889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BB116" s="18"/>
      <c r="BR116" s="111"/>
    </row>
    <row r="117" spans="2:84" s="17" customFormat="1" ht="13.5">
      <c r="B117" s="95">
        <v>8</v>
      </c>
      <c r="C117" s="183">
        <v>31</v>
      </c>
      <c r="D117" s="190" t="s">
        <v>185</v>
      </c>
      <c r="E117" s="149">
        <v>1998</v>
      </c>
      <c r="F117" s="108" t="s">
        <v>78</v>
      </c>
      <c r="G117" s="28">
        <f t="shared" si="15"/>
        <v>0.021238425925925924</v>
      </c>
      <c r="H117" s="105">
        <v>2</v>
      </c>
      <c r="I117" s="105">
        <v>2</v>
      </c>
      <c r="J117" s="95">
        <v>2</v>
      </c>
      <c r="K117" s="106">
        <v>2</v>
      </c>
      <c r="L117" s="107">
        <f t="shared" si="16"/>
        <v>8</v>
      </c>
      <c r="M117" s="36">
        <v>0.024340277777777777</v>
      </c>
      <c r="N117" s="138">
        <f t="shared" si="17"/>
        <v>0.005127314814814814</v>
      </c>
      <c r="O117" s="209"/>
      <c r="P117" s="45"/>
      <c r="Q117" s="164">
        <v>0.003101851851851852</v>
      </c>
      <c r="R117" s="46"/>
      <c r="S117" s="121"/>
      <c r="T117" s="46"/>
      <c r="U117" s="137"/>
      <c r="V117" s="35"/>
      <c r="W117" s="31"/>
      <c r="X117" s="35"/>
      <c r="Y117" s="32"/>
      <c r="Z117" s="121"/>
      <c r="AA117" s="32"/>
      <c r="AB117" s="32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121"/>
      <c r="BC117" s="58"/>
      <c r="BD117" s="30"/>
      <c r="BE117" s="30"/>
      <c r="BF117" s="30"/>
      <c r="BG117" s="30"/>
      <c r="BH117" s="30"/>
      <c r="BI117" s="30"/>
      <c r="BJ117" s="58"/>
      <c r="BK117" s="30"/>
      <c r="BL117" s="30"/>
      <c r="BM117" s="30"/>
      <c r="BN117" s="30"/>
      <c r="BO117" s="30"/>
      <c r="BP117" s="30"/>
      <c r="BQ117" s="234"/>
      <c r="BR117" s="235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</row>
    <row r="118" spans="2:70" s="17" customFormat="1" ht="13.5">
      <c r="B118" s="95">
        <v>9</v>
      </c>
      <c r="C118" s="183">
        <v>35</v>
      </c>
      <c r="D118" s="189" t="s">
        <v>175</v>
      </c>
      <c r="E118" s="149">
        <v>1998</v>
      </c>
      <c r="F118" s="108" t="s">
        <v>167</v>
      </c>
      <c r="G118" s="28">
        <f t="shared" si="15"/>
        <v>0.02340277777777778</v>
      </c>
      <c r="H118" s="105">
        <v>3</v>
      </c>
      <c r="I118" s="105">
        <v>2</v>
      </c>
      <c r="J118" s="95">
        <v>3</v>
      </c>
      <c r="K118" s="106">
        <v>3</v>
      </c>
      <c r="L118" s="107">
        <f t="shared" si="16"/>
        <v>11</v>
      </c>
      <c r="M118" s="138">
        <v>0.02758101851851852</v>
      </c>
      <c r="N118" s="138">
        <f t="shared" si="17"/>
        <v>0.008368055555555556</v>
      </c>
      <c r="O118" s="207"/>
      <c r="P118" s="30"/>
      <c r="Q118" s="164">
        <v>0.00417824074074074</v>
      </c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BB118" s="18"/>
      <c r="BR118" s="111"/>
    </row>
    <row r="119" spans="2:70" s="17" customFormat="1" ht="13.5">
      <c r="B119" s="95">
        <v>10</v>
      </c>
      <c r="C119" s="183">
        <v>39</v>
      </c>
      <c r="D119" s="47" t="s">
        <v>179</v>
      </c>
      <c r="E119" s="149">
        <v>1999</v>
      </c>
      <c r="F119" s="41" t="s">
        <v>178</v>
      </c>
      <c r="G119" s="28">
        <f t="shared" si="15"/>
        <v>0.0224537037037037</v>
      </c>
      <c r="H119" s="105">
        <v>0</v>
      </c>
      <c r="I119" s="105">
        <v>1</v>
      </c>
      <c r="J119" s="95">
        <v>4</v>
      </c>
      <c r="K119" s="106">
        <v>4</v>
      </c>
      <c r="L119" s="107">
        <f t="shared" si="16"/>
        <v>9</v>
      </c>
      <c r="M119" s="138">
        <v>0.029942129629629628</v>
      </c>
      <c r="N119" s="138">
        <f t="shared" si="17"/>
        <v>0.010729166666666665</v>
      </c>
      <c r="O119" s="207"/>
      <c r="P119" s="30"/>
      <c r="Q119" s="164">
        <v>0.007488425925925926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BB119" s="18"/>
      <c r="BR119" s="111"/>
    </row>
    <row r="120" spans="2:70" s="17" customFormat="1" ht="13.5">
      <c r="B120" s="95">
        <v>11</v>
      </c>
      <c r="C120" s="183">
        <v>42</v>
      </c>
      <c r="D120" s="47" t="s">
        <v>180</v>
      </c>
      <c r="E120" s="149">
        <v>1999</v>
      </c>
      <c r="F120" s="41" t="s">
        <v>68</v>
      </c>
      <c r="G120" s="28">
        <f t="shared" si="15"/>
        <v>0.024085648148148148</v>
      </c>
      <c r="H120" s="105">
        <v>3</v>
      </c>
      <c r="I120" s="105">
        <v>4</v>
      </c>
      <c r="J120" s="95">
        <v>3</v>
      </c>
      <c r="K120" s="106">
        <v>1</v>
      </c>
      <c r="L120" s="107">
        <f t="shared" si="16"/>
        <v>11</v>
      </c>
      <c r="M120" s="138">
        <v>0.03241898148148148</v>
      </c>
      <c r="N120" s="138">
        <f t="shared" si="17"/>
        <v>0.013206018518518516</v>
      </c>
      <c r="O120" s="207"/>
      <c r="P120" s="30"/>
      <c r="Q120" s="164">
        <v>0.008333333333333333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BB120" s="18"/>
      <c r="BQ120" s="41"/>
      <c r="BR120" s="231"/>
    </row>
    <row r="121" spans="2:70" s="17" customFormat="1" ht="13.5">
      <c r="B121" s="95"/>
      <c r="C121" s="183">
        <v>43</v>
      </c>
      <c r="D121" s="191" t="s">
        <v>186</v>
      </c>
      <c r="E121" s="192">
        <v>1998</v>
      </c>
      <c r="F121" s="193" t="s">
        <v>134</v>
      </c>
      <c r="G121" s="28"/>
      <c r="H121" s="105"/>
      <c r="I121" s="105"/>
      <c r="J121" s="95"/>
      <c r="K121" s="106"/>
      <c r="L121" s="107"/>
      <c r="M121" s="138" t="s">
        <v>257</v>
      </c>
      <c r="N121" s="36"/>
      <c r="O121" s="207"/>
      <c r="P121" s="30"/>
      <c r="Q121" s="164">
        <v>0.009722222222222222</v>
      </c>
      <c r="R121" s="30"/>
      <c r="S121" s="30"/>
      <c r="T121" s="30"/>
      <c r="U121" s="137"/>
      <c r="V121" s="30"/>
      <c r="W121" s="30"/>
      <c r="X121" s="30"/>
      <c r="Y121" s="30"/>
      <c r="Z121" s="30"/>
      <c r="AA121" s="30"/>
      <c r="AB121" s="30"/>
      <c r="AC121" s="30"/>
      <c r="BB121" s="18"/>
      <c r="BQ121" s="134"/>
      <c r="BR121" s="135"/>
    </row>
    <row r="122" spans="2:70" s="37" customFormat="1" ht="15">
      <c r="B122" s="71" t="s">
        <v>10</v>
      </c>
      <c r="C122" s="71"/>
      <c r="D122" s="242"/>
      <c r="E122" s="242"/>
      <c r="F122" s="73" t="s">
        <v>25</v>
      </c>
      <c r="G122" s="91" t="s">
        <v>19</v>
      </c>
      <c r="H122" s="242" t="s">
        <v>18</v>
      </c>
      <c r="I122" s="242"/>
      <c r="J122" s="242"/>
      <c r="K122" s="242"/>
      <c r="L122" s="242"/>
      <c r="M122" s="33"/>
      <c r="N122" s="18"/>
      <c r="O122" s="206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BB122" s="52"/>
      <c r="BR122" s="110"/>
    </row>
    <row r="123" spans="2:70" s="17" customFormat="1" ht="13.5">
      <c r="B123" s="76" t="s">
        <v>0</v>
      </c>
      <c r="C123" s="76" t="s">
        <v>1</v>
      </c>
      <c r="D123" s="97" t="s">
        <v>2</v>
      </c>
      <c r="E123" s="76" t="s">
        <v>3</v>
      </c>
      <c r="F123" s="76" t="s">
        <v>4</v>
      </c>
      <c r="G123" s="75" t="s">
        <v>20</v>
      </c>
      <c r="H123" s="99" t="s">
        <v>5</v>
      </c>
      <c r="I123" s="99" t="s">
        <v>5</v>
      </c>
      <c r="J123" s="76" t="s">
        <v>7</v>
      </c>
      <c r="K123" s="100" t="s">
        <v>7</v>
      </c>
      <c r="L123" s="100" t="s">
        <v>6</v>
      </c>
      <c r="M123" s="103" t="s">
        <v>8</v>
      </c>
      <c r="N123" s="76" t="s">
        <v>16</v>
      </c>
      <c r="O123" s="207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BB123" s="18"/>
      <c r="BR123" s="111"/>
    </row>
    <row r="124" spans="2:70" s="17" customFormat="1" ht="13.5">
      <c r="B124" s="92" t="s">
        <v>26</v>
      </c>
      <c r="C124" s="92" t="s">
        <v>27</v>
      </c>
      <c r="D124" s="98" t="s">
        <v>28</v>
      </c>
      <c r="E124" s="92"/>
      <c r="F124" s="92" t="s">
        <v>29</v>
      </c>
      <c r="G124" s="94" t="s">
        <v>32</v>
      </c>
      <c r="H124" s="101" t="s">
        <v>7</v>
      </c>
      <c r="I124" s="101" t="s">
        <v>7</v>
      </c>
      <c r="J124" s="92" t="s">
        <v>30</v>
      </c>
      <c r="K124" s="93" t="s">
        <v>30</v>
      </c>
      <c r="L124" s="102" t="s">
        <v>31</v>
      </c>
      <c r="M124" s="94" t="s">
        <v>32</v>
      </c>
      <c r="N124" s="94" t="s">
        <v>33</v>
      </c>
      <c r="O124" s="207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BB124" s="18"/>
      <c r="BR124" s="111"/>
    </row>
    <row r="125" spans="2:70" s="17" customFormat="1" ht="13.5">
      <c r="B125" s="27">
        <v>1</v>
      </c>
      <c r="C125" s="27">
        <v>44</v>
      </c>
      <c r="D125" s="47" t="s">
        <v>215</v>
      </c>
      <c r="E125" s="27">
        <v>2000</v>
      </c>
      <c r="F125" s="41" t="s">
        <v>178</v>
      </c>
      <c r="G125" s="28">
        <f aca="true" t="shared" si="18" ref="G125:G142">M125-Q125</f>
        <v>0.0253125</v>
      </c>
      <c r="H125" s="27">
        <v>2</v>
      </c>
      <c r="I125" s="27">
        <v>1</v>
      </c>
      <c r="J125" s="27">
        <v>3</v>
      </c>
      <c r="K125" s="27">
        <v>1</v>
      </c>
      <c r="L125" s="143">
        <f aca="true" t="shared" si="19" ref="L125:L143">SUM(H125:K125)</f>
        <v>7</v>
      </c>
      <c r="M125" s="157">
        <v>0.0253125</v>
      </c>
      <c r="N125" s="143"/>
      <c r="O125" s="207"/>
      <c r="P125" s="30"/>
      <c r="Q125" s="164">
        <v>0</v>
      </c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BB125" s="18"/>
      <c r="BR125" s="111"/>
    </row>
    <row r="126" spans="2:70" s="17" customFormat="1" ht="13.5">
      <c r="B126" s="27">
        <v>2</v>
      </c>
      <c r="C126" s="27">
        <v>49</v>
      </c>
      <c r="D126" s="30" t="s">
        <v>230</v>
      </c>
      <c r="E126" s="27">
        <v>2001</v>
      </c>
      <c r="F126" s="125" t="s">
        <v>62</v>
      </c>
      <c r="G126" s="28">
        <f t="shared" si="18"/>
        <v>0.026782407407407408</v>
      </c>
      <c r="H126" s="27">
        <v>2</v>
      </c>
      <c r="I126" s="27">
        <v>0</v>
      </c>
      <c r="J126" s="27">
        <v>4</v>
      </c>
      <c r="K126" s="27">
        <v>3</v>
      </c>
      <c r="L126" s="143">
        <f t="shared" si="19"/>
        <v>9</v>
      </c>
      <c r="M126" s="157">
        <v>0.027523148148148147</v>
      </c>
      <c r="N126" s="157">
        <f>M126-"0:36:27"</f>
        <v>0.0022106481481481456</v>
      </c>
      <c r="O126" s="207"/>
      <c r="P126" s="30"/>
      <c r="Q126" s="164">
        <v>0.0007407407407407407</v>
      </c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BB126" s="18"/>
      <c r="BR126" s="111"/>
    </row>
    <row r="127" spans="2:70" s="17" customFormat="1" ht="13.5">
      <c r="B127" s="27">
        <v>3</v>
      </c>
      <c r="C127" s="27">
        <v>46</v>
      </c>
      <c r="D127" s="47" t="s">
        <v>229</v>
      </c>
      <c r="E127" s="27">
        <v>2000</v>
      </c>
      <c r="F127" s="41" t="s">
        <v>157</v>
      </c>
      <c r="G127" s="28">
        <f t="shared" si="18"/>
        <v>0.027442129629629625</v>
      </c>
      <c r="H127" s="27">
        <v>4</v>
      </c>
      <c r="I127" s="27">
        <v>1</v>
      </c>
      <c r="J127" s="27">
        <v>1</v>
      </c>
      <c r="K127" s="27">
        <v>3</v>
      </c>
      <c r="L127" s="143">
        <f t="shared" si="19"/>
        <v>9</v>
      </c>
      <c r="M127" s="157">
        <v>0.02773148148148148</v>
      </c>
      <c r="N127" s="157">
        <f aca="true" t="shared" si="20" ref="N127:N142">M127-"0:36:27"</f>
        <v>0.002418981481481477</v>
      </c>
      <c r="O127" s="207"/>
      <c r="P127" s="30"/>
      <c r="Q127" s="164">
        <v>0.0002893518518518519</v>
      </c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BB127" s="18"/>
      <c r="BR127" s="111"/>
    </row>
    <row r="128" spans="2:70" s="17" customFormat="1" ht="13.5">
      <c r="B128" s="27">
        <v>4</v>
      </c>
      <c r="C128" s="27">
        <v>50</v>
      </c>
      <c r="D128" s="233" t="s">
        <v>216</v>
      </c>
      <c r="E128" s="27">
        <v>2000</v>
      </c>
      <c r="F128" s="108" t="s">
        <v>134</v>
      </c>
      <c r="G128" s="28">
        <f t="shared" si="18"/>
        <v>0.02703703703703704</v>
      </c>
      <c r="H128" s="27">
        <v>4</v>
      </c>
      <c r="I128" s="27">
        <v>2</v>
      </c>
      <c r="J128" s="27">
        <v>3</v>
      </c>
      <c r="K128" s="27">
        <v>1</v>
      </c>
      <c r="L128" s="143">
        <f t="shared" si="19"/>
        <v>10</v>
      </c>
      <c r="M128" s="157">
        <v>0.028101851851851854</v>
      </c>
      <c r="N128" s="157">
        <f t="shared" si="20"/>
        <v>0.002789351851851852</v>
      </c>
      <c r="O128" s="207"/>
      <c r="P128" s="30"/>
      <c r="Q128" s="164">
        <v>0.0010648148148148147</v>
      </c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BB128" s="18"/>
      <c r="BR128" s="111"/>
    </row>
    <row r="129" spans="2:70" s="17" customFormat="1" ht="13.5">
      <c r="B129" s="27">
        <v>5</v>
      </c>
      <c r="C129" s="27">
        <v>51</v>
      </c>
      <c r="D129" s="47" t="s">
        <v>224</v>
      </c>
      <c r="E129" s="27">
        <v>2000</v>
      </c>
      <c r="F129" s="41" t="s">
        <v>109</v>
      </c>
      <c r="G129" s="28">
        <f t="shared" si="18"/>
        <v>0.02739583333333333</v>
      </c>
      <c r="H129" s="27">
        <v>1</v>
      </c>
      <c r="I129" s="27">
        <v>1</v>
      </c>
      <c r="J129" s="27">
        <v>3</v>
      </c>
      <c r="K129" s="27">
        <v>1</v>
      </c>
      <c r="L129" s="143">
        <f t="shared" si="19"/>
        <v>6</v>
      </c>
      <c r="M129" s="157">
        <v>0.028506944444444442</v>
      </c>
      <c r="N129" s="157">
        <f t="shared" si="20"/>
        <v>0.0031944444444444407</v>
      </c>
      <c r="O129" s="207"/>
      <c r="P129" s="30"/>
      <c r="Q129" s="164">
        <v>0.0011111111111111111</v>
      </c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BB129" s="18"/>
      <c r="BR129" s="111"/>
    </row>
    <row r="130" spans="2:70" s="17" customFormat="1" ht="13.5">
      <c r="B130" s="27">
        <v>6</v>
      </c>
      <c r="C130" s="27">
        <v>53</v>
      </c>
      <c r="D130" s="47" t="s">
        <v>217</v>
      </c>
      <c r="E130" s="143">
        <v>2001</v>
      </c>
      <c r="F130" s="108" t="s">
        <v>167</v>
      </c>
      <c r="G130" s="28">
        <f t="shared" si="18"/>
        <v>0.027337962962962967</v>
      </c>
      <c r="H130" s="27">
        <v>3</v>
      </c>
      <c r="I130" s="27">
        <v>1</v>
      </c>
      <c r="J130" s="27">
        <v>4</v>
      </c>
      <c r="K130" s="27">
        <v>3</v>
      </c>
      <c r="L130" s="143">
        <f t="shared" si="19"/>
        <v>11</v>
      </c>
      <c r="M130" s="157">
        <v>0.02871527777777778</v>
      </c>
      <c r="N130" s="157">
        <f t="shared" si="20"/>
        <v>0.003402777777777779</v>
      </c>
      <c r="O130" s="207"/>
      <c r="P130" s="30"/>
      <c r="Q130" s="164">
        <v>0.0013773148148148147</v>
      </c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BB130" s="18"/>
      <c r="BR130" s="111"/>
    </row>
    <row r="131" spans="1:84" s="17" customFormat="1" ht="13.5">
      <c r="A131" s="22"/>
      <c r="B131" s="27">
        <v>7</v>
      </c>
      <c r="C131" s="27">
        <v>64</v>
      </c>
      <c r="D131" s="47" t="s">
        <v>232</v>
      </c>
      <c r="E131" s="27">
        <v>2001</v>
      </c>
      <c r="F131" s="180" t="s">
        <v>117</v>
      </c>
      <c r="G131" s="28">
        <f t="shared" si="18"/>
        <v>0.027442129629629632</v>
      </c>
      <c r="H131" s="27">
        <v>2</v>
      </c>
      <c r="I131" s="27">
        <v>3</v>
      </c>
      <c r="J131" s="27">
        <v>1</v>
      </c>
      <c r="K131" s="27">
        <v>3</v>
      </c>
      <c r="L131" s="143">
        <f t="shared" si="19"/>
        <v>9</v>
      </c>
      <c r="M131" s="28">
        <v>0.029687500000000002</v>
      </c>
      <c r="N131" s="157">
        <f t="shared" si="20"/>
        <v>0.004375</v>
      </c>
      <c r="O131" s="210"/>
      <c r="P131" s="82"/>
      <c r="Q131" s="164">
        <v>0.0022453703703703702</v>
      </c>
      <c r="R131" s="82"/>
      <c r="S131" s="82"/>
      <c r="T131" s="82"/>
      <c r="U131" s="146"/>
      <c r="V131" s="82"/>
      <c r="W131" s="82"/>
      <c r="X131" s="82"/>
      <c r="Y131" s="82"/>
      <c r="Z131" s="82"/>
      <c r="AA131" s="82"/>
      <c r="AB131" s="82"/>
      <c r="AC131" s="8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3"/>
      <c r="BC131" s="83"/>
      <c r="BD131" s="58"/>
      <c r="BE131" s="85"/>
      <c r="BF131" s="22"/>
      <c r="BG131" s="22"/>
      <c r="BH131" s="22"/>
      <c r="BI131" s="22"/>
      <c r="BJ131" s="58"/>
      <c r="BK131" s="42"/>
      <c r="BL131" s="22"/>
      <c r="BM131" s="22"/>
      <c r="BN131" s="22"/>
      <c r="BO131" s="22"/>
      <c r="BP131" s="22"/>
      <c r="BQ131" s="130"/>
      <c r="BR131" s="129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</row>
    <row r="132" spans="2:70" s="17" customFormat="1" ht="13.5">
      <c r="B132" s="27">
        <v>8</v>
      </c>
      <c r="C132" s="27">
        <v>56</v>
      </c>
      <c r="D132" s="47" t="s">
        <v>218</v>
      </c>
      <c r="E132" s="143">
        <v>2001</v>
      </c>
      <c r="F132" s="108" t="s">
        <v>167</v>
      </c>
      <c r="G132" s="28">
        <f t="shared" si="18"/>
        <v>0.028912037037037035</v>
      </c>
      <c r="H132" s="27">
        <v>5</v>
      </c>
      <c r="I132" s="27">
        <v>3</v>
      </c>
      <c r="J132" s="27">
        <v>3</v>
      </c>
      <c r="K132" s="27">
        <v>3</v>
      </c>
      <c r="L132" s="143">
        <f t="shared" si="19"/>
        <v>14</v>
      </c>
      <c r="M132" s="157">
        <v>0.030590277777777775</v>
      </c>
      <c r="N132" s="157">
        <f t="shared" si="20"/>
        <v>0.005277777777777774</v>
      </c>
      <c r="O132" s="207"/>
      <c r="P132" s="30"/>
      <c r="Q132" s="164">
        <v>0.0016782407407407406</v>
      </c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BB132" s="18"/>
      <c r="BR132" s="111"/>
    </row>
    <row r="133" spans="1:84" s="17" customFormat="1" ht="13.5">
      <c r="A133" s="22"/>
      <c r="B133" s="27">
        <v>9</v>
      </c>
      <c r="C133" s="27">
        <v>73</v>
      </c>
      <c r="D133" s="47" t="s">
        <v>234</v>
      </c>
      <c r="E133" s="27">
        <v>2000</v>
      </c>
      <c r="F133" s="108" t="s">
        <v>134</v>
      </c>
      <c r="G133" s="28">
        <f t="shared" si="18"/>
        <v>0.027048611111111114</v>
      </c>
      <c r="H133" s="27">
        <v>0</v>
      </c>
      <c r="I133" s="27">
        <v>0</v>
      </c>
      <c r="J133" s="27">
        <v>4</v>
      </c>
      <c r="K133" s="27">
        <v>4</v>
      </c>
      <c r="L133" s="143">
        <f t="shared" si="19"/>
        <v>8</v>
      </c>
      <c r="M133" s="28">
        <v>0.030810185185185187</v>
      </c>
      <c r="N133" s="157">
        <f t="shared" si="20"/>
        <v>0.005497685185185185</v>
      </c>
      <c r="O133" s="210"/>
      <c r="P133" s="82"/>
      <c r="Q133" s="164">
        <v>0.003761574074074074</v>
      </c>
      <c r="R133" s="82"/>
      <c r="S133" s="82"/>
      <c r="T133" s="82"/>
      <c r="U133" s="146"/>
      <c r="V133" s="82"/>
      <c r="W133" s="82"/>
      <c r="X133" s="82"/>
      <c r="Y133" s="82"/>
      <c r="Z133" s="82"/>
      <c r="AA133" s="82"/>
      <c r="AB133" s="82"/>
      <c r="AC133" s="8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86"/>
      <c r="BC133" s="83"/>
      <c r="BD133" s="58"/>
      <c r="BE133" s="40"/>
      <c r="BF133" s="22"/>
      <c r="BG133" s="22"/>
      <c r="BH133" s="22"/>
      <c r="BI133" s="22"/>
      <c r="BJ133" s="58"/>
      <c r="BK133" s="58"/>
      <c r="BL133" s="22"/>
      <c r="BM133" s="22"/>
      <c r="BN133" s="22"/>
      <c r="BO133" s="22"/>
      <c r="BP133" s="22"/>
      <c r="BQ133" s="130"/>
      <c r="BR133" s="129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</row>
    <row r="134" spans="2:70" s="17" customFormat="1" ht="13.5">
      <c r="B134" s="27">
        <v>10</v>
      </c>
      <c r="C134" s="27">
        <v>62</v>
      </c>
      <c r="D134" s="47" t="s">
        <v>219</v>
      </c>
      <c r="E134" s="27">
        <v>2001</v>
      </c>
      <c r="F134" s="41" t="s">
        <v>85</v>
      </c>
      <c r="G134" s="28">
        <f t="shared" si="18"/>
        <v>0.028958333333333332</v>
      </c>
      <c r="H134" s="27">
        <v>1</v>
      </c>
      <c r="I134" s="27">
        <v>3</v>
      </c>
      <c r="J134" s="27">
        <v>3</v>
      </c>
      <c r="K134" s="27">
        <v>3</v>
      </c>
      <c r="L134" s="143">
        <f t="shared" si="19"/>
        <v>10</v>
      </c>
      <c r="M134" s="157">
        <v>0.031064814814814812</v>
      </c>
      <c r="N134" s="157">
        <f t="shared" si="20"/>
        <v>0.005752314814814811</v>
      </c>
      <c r="O134" s="207"/>
      <c r="P134" s="30"/>
      <c r="Q134" s="164">
        <v>0.0021064814814814813</v>
      </c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BB134" s="18"/>
      <c r="BR134" s="111"/>
    </row>
    <row r="135" spans="2:70" s="17" customFormat="1" ht="13.5">
      <c r="B135" s="27">
        <v>11</v>
      </c>
      <c r="C135" s="27">
        <v>71</v>
      </c>
      <c r="D135" s="47" t="s">
        <v>221</v>
      </c>
      <c r="E135" s="27">
        <v>2000</v>
      </c>
      <c r="F135" s="41" t="s">
        <v>83</v>
      </c>
      <c r="G135" s="28">
        <f t="shared" si="18"/>
        <v>0.028043981481481482</v>
      </c>
      <c r="H135" s="27">
        <v>2</v>
      </c>
      <c r="I135" s="27">
        <v>1</v>
      </c>
      <c r="J135" s="27">
        <v>2</v>
      </c>
      <c r="K135" s="27">
        <v>4</v>
      </c>
      <c r="L135" s="143">
        <f t="shared" si="19"/>
        <v>9</v>
      </c>
      <c r="M135" s="157">
        <v>0.03136574074074074</v>
      </c>
      <c r="N135" s="157">
        <f t="shared" si="20"/>
        <v>0.006053240740740741</v>
      </c>
      <c r="O135" s="207"/>
      <c r="P135" s="30"/>
      <c r="Q135" s="164">
        <v>0.003321759259259259</v>
      </c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BB135" s="18"/>
      <c r="BR135" s="111"/>
    </row>
    <row r="136" spans="2:70" s="17" customFormat="1" ht="13.5">
      <c r="B136" s="27">
        <v>12</v>
      </c>
      <c r="C136" s="27">
        <v>74</v>
      </c>
      <c r="D136" s="47" t="s">
        <v>222</v>
      </c>
      <c r="E136" s="27">
        <v>2001</v>
      </c>
      <c r="F136" s="108" t="s">
        <v>66</v>
      </c>
      <c r="G136" s="28">
        <f t="shared" si="18"/>
        <v>0.028287037037037038</v>
      </c>
      <c r="H136" s="27">
        <v>1</v>
      </c>
      <c r="I136" s="27">
        <v>2</v>
      </c>
      <c r="J136" s="27">
        <v>3</v>
      </c>
      <c r="K136" s="27">
        <v>4</v>
      </c>
      <c r="L136" s="143">
        <f t="shared" si="19"/>
        <v>10</v>
      </c>
      <c r="M136" s="157">
        <v>0.03217592592592593</v>
      </c>
      <c r="N136" s="157">
        <f t="shared" si="20"/>
        <v>0.006863425925925926</v>
      </c>
      <c r="O136" s="207"/>
      <c r="P136" s="30"/>
      <c r="Q136" s="164">
        <v>0.0038888888888888883</v>
      </c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BB136" s="18"/>
      <c r="BR136" s="111"/>
    </row>
    <row r="137" spans="2:70" s="17" customFormat="1" ht="13.5">
      <c r="B137" s="27">
        <v>13</v>
      </c>
      <c r="C137" s="27">
        <v>63</v>
      </c>
      <c r="D137" s="47" t="s">
        <v>226</v>
      </c>
      <c r="E137" s="27">
        <v>2001</v>
      </c>
      <c r="F137" s="41" t="s">
        <v>109</v>
      </c>
      <c r="G137" s="28">
        <f t="shared" si="18"/>
        <v>0.030370370370370367</v>
      </c>
      <c r="H137" s="27">
        <v>4</v>
      </c>
      <c r="I137" s="27">
        <v>2</v>
      </c>
      <c r="J137" s="27">
        <v>4</v>
      </c>
      <c r="K137" s="27">
        <v>3</v>
      </c>
      <c r="L137" s="143">
        <f t="shared" si="19"/>
        <v>13</v>
      </c>
      <c r="M137" s="157">
        <v>0.032581018518518516</v>
      </c>
      <c r="N137" s="157">
        <f t="shared" si="20"/>
        <v>0.0072685185185185144</v>
      </c>
      <c r="O137" s="207"/>
      <c r="P137" s="30"/>
      <c r="Q137" s="164">
        <v>0.0022106481481481478</v>
      </c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BB137" s="18"/>
      <c r="BR137" s="111"/>
    </row>
    <row r="138" spans="2:70" s="17" customFormat="1" ht="13.5">
      <c r="B138" s="27">
        <v>14</v>
      </c>
      <c r="C138" s="27">
        <v>54</v>
      </c>
      <c r="D138" s="185" t="s">
        <v>225</v>
      </c>
      <c r="E138" s="27">
        <v>2000</v>
      </c>
      <c r="F138" s="180" t="s">
        <v>117</v>
      </c>
      <c r="G138" s="28">
        <f t="shared" si="18"/>
        <v>0.030972222222222224</v>
      </c>
      <c r="H138" s="27">
        <v>5</v>
      </c>
      <c r="I138" s="27">
        <v>3</v>
      </c>
      <c r="J138" s="27">
        <v>5</v>
      </c>
      <c r="K138" s="27">
        <v>5</v>
      </c>
      <c r="L138" s="143">
        <f t="shared" si="19"/>
        <v>18</v>
      </c>
      <c r="M138" s="157">
        <v>0.032615740740740744</v>
      </c>
      <c r="N138" s="157">
        <f t="shared" si="20"/>
        <v>0.007303240740740742</v>
      </c>
      <c r="O138" s="207"/>
      <c r="P138" s="30"/>
      <c r="Q138" s="164">
        <v>0.0016435185185185183</v>
      </c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BB138" s="18"/>
      <c r="BR138" s="111"/>
    </row>
    <row r="139" spans="2:70" s="17" customFormat="1" ht="13.5">
      <c r="B139" s="27">
        <v>15</v>
      </c>
      <c r="C139" s="27">
        <v>77</v>
      </c>
      <c r="D139" s="47" t="s">
        <v>223</v>
      </c>
      <c r="E139" s="27">
        <v>2001</v>
      </c>
      <c r="F139" s="41" t="s">
        <v>78</v>
      </c>
      <c r="G139" s="28">
        <f t="shared" si="18"/>
        <v>0.028530092592592593</v>
      </c>
      <c r="H139" s="27">
        <v>1</v>
      </c>
      <c r="I139" s="27">
        <v>4</v>
      </c>
      <c r="J139" s="27">
        <v>3</v>
      </c>
      <c r="K139" s="27">
        <v>3</v>
      </c>
      <c r="L139" s="143">
        <f t="shared" si="19"/>
        <v>11</v>
      </c>
      <c r="M139" s="157">
        <v>0.03262731481481482</v>
      </c>
      <c r="N139" s="157">
        <f t="shared" si="20"/>
        <v>0.007314814814814816</v>
      </c>
      <c r="O139" s="207"/>
      <c r="P139" s="30"/>
      <c r="Q139" s="164">
        <v>0.004097222222222223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BB139" s="18"/>
      <c r="BR139" s="111"/>
    </row>
    <row r="140" spans="1:84" s="17" customFormat="1" ht="13.5">
      <c r="A140" s="22"/>
      <c r="B140" s="27">
        <v>16</v>
      </c>
      <c r="C140" s="27">
        <v>70</v>
      </c>
      <c r="D140" s="47" t="s">
        <v>233</v>
      </c>
      <c r="E140" s="121">
        <v>2001</v>
      </c>
      <c r="F140" s="108" t="s">
        <v>66</v>
      </c>
      <c r="G140" s="28">
        <f t="shared" si="18"/>
        <v>0.03011574074074074</v>
      </c>
      <c r="H140" s="27">
        <v>3</v>
      </c>
      <c r="I140" s="27">
        <v>2</v>
      </c>
      <c r="J140" s="27">
        <v>4</v>
      </c>
      <c r="K140" s="27">
        <v>2</v>
      </c>
      <c r="L140" s="143">
        <f t="shared" si="19"/>
        <v>11</v>
      </c>
      <c r="M140" s="28">
        <v>0.03300925925925926</v>
      </c>
      <c r="N140" s="157">
        <f t="shared" si="20"/>
        <v>0.007696759259259257</v>
      </c>
      <c r="O140" s="210"/>
      <c r="P140" s="82"/>
      <c r="Q140" s="164">
        <v>0.002893518518518519</v>
      </c>
      <c r="R140" s="82"/>
      <c r="S140" s="82"/>
      <c r="T140" s="82"/>
      <c r="U140" s="146"/>
      <c r="V140" s="82"/>
      <c r="W140" s="82"/>
      <c r="X140" s="82"/>
      <c r="Y140" s="82"/>
      <c r="Z140" s="82"/>
      <c r="AA140" s="82"/>
      <c r="AB140" s="82"/>
      <c r="AC140" s="8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3"/>
      <c r="BC140" s="83"/>
      <c r="BD140" s="58"/>
      <c r="BE140" s="22"/>
      <c r="BF140" s="22"/>
      <c r="BG140" s="22"/>
      <c r="BH140" s="22"/>
      <c r="BI140" s="22"/>
      <c r="BJ140" s="58"/>
      <c r="BK140" s="42"/>
      <c r="BL140" s="22"/>
      <c r="BM140" s="22"/>
      <c r="BN140" s="22"/>
      <c r="BO140" s="22"/>
      <c r="BP140" s="22"/>
      <c r="BQ140" s="130"/>
      <c r="BR140" s="129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</row>
    <row r="141" spans="1:84" s="22" customFormat="1" ht="13.5">
      <c r="A141" s="17"/>
      <c r="B141" s="27">
        <v>17</v>
      </c>
      <c r="C141" s="27">
        <v>69</v>
      </c>
      <c r="D141" s="47" t="s">
        <v>227</v>
      </c>
      <c r="E141" s="27">
        <v>2000</v>
      </c>
      <c r="F141" s="108" t="s">
        <v>142</v>
      </c>
      <c r="G141" s="28">
        <f t="shared" si="18"/>
        <v>0.03034722222222222</v>
      </c>
      <c r="H141" s="27">
        <v>3</v>
      </c>
      <c r="I141" s="27">
        <v>3</v>
      </c>
      <c r="J141" s="27">
        <v>5</v>
      </c>
      <c r="K141" s="27">
        <v>4</v>
      </c>
      <c r="L141" s="143">
        <f t="shared" si="19"/>
        <v>15</v>
      </c>
      <c r="M141" s="157">
        <v>0.03319444444444444</v>
      </c>
      <c r="N141" s="157">
        <f t="shared" si="20"/>
        <v>0.007881944444444441</v>
      </c>
      <c r="O141" s="207"/>
      <c r="P141" s="30"/>
      <c r="Q141" s="164">
        <v>0.002847222222222222</v>
      </c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8"/>
      <c r="BC141" s="17"/>
      <c r="BD141" s="41"/>
      <c r="BE141" s="17"/>
      <c r="BF141" s="17"/>
      <c r="BG141" s="17"/>
      <c r="BH141" s="17"/>
      <c r="BI141" s="17"/>
      <c r="BJ141" s="41"/>
      <c r="BK141" s="17"/>
      <c r="BL141" s="17"/>
      <c r="BM141" s="17"/>
      <c r="BN141" s="17"/>
      <c r="BO141" s="17"/>
      <c r="BP141" s="17"/>
      <c r="BQ141" s="41"/>
      <c r="BR141" s="231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</row>
    <row r="142" spans="1:84" s="22" customFormat="1" ht="13.5">
      <c r="A142" s="17"/>
      <c r="B142" s="27">
        <v>18</v>
      </c>
      <c r="C142" s="27">
        <v>65</v>
      </c>
      <c r="D142" s="47" t="s">
        <v>220</v>
      </c>
      <c r="E142" s="143">
        <v>2000</v>
      </c>
      <c r="F142" s="108" t="s">
        <v>167</v>
      </c>
      <c r="G142" s="28">
        <f t="shared" si="18"/>
        <v>0.03158564814814815</v>
      </c>
      <c r="H142" s="27">
        <v>2</v>
      </c>
      <c r="I142" s="27">
        <v>2</v>
      </c>
      <c r="J142" s="27">
        <v>3</v>
      </c>
      <c r="K142" s="27">
        <v>5</v>
      </c>
      <c r="L142" s="143">
        <f t="shared" si="19"/>
        <v>12</v>
      </c>
      <c r="M142" s="157">
        <v>0.03398148148148148</v>
      </c>
      <c r="N142" s="157">
        <f t="shared" si="20"/>
        <v>0.008668981481481479</v>
      </c>
      <c r="O142" s="207"/>
      <c r="P142" s="30"/>
      <c r="Q142" s="164">
        <v>0.0023958333333333336</v>
      </c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8"/>
      <c r="BC142" s="17"/>
      <c r="BD142" s="41"/>
      <c r="BE142" s="17"/>
      <c r="BF142" s="17"/>
      <c r="BG142" s="17"/>
      <c r="BH142" s="17"/>
      <c r="BI142" s="17"/>
      <c r="BJ142" s="41"/>
      <c r="BK142" s="17"/>
      <c r="BL142" s="17"/>
      <c r="BM142" s="17"/>
      <c r="BN142" s="17"/>
      <c r="BO142" s="17"/>
      <c r="BP142" s="17"/>
      <c r="BQ142" s="41"/>
      <c r="BR142" s="231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</row>
    <row r="143" spans="1:84" s="22" customFormat="1" ht="13.5">
      <c r="A143" s="17"/>
      <c r="B143" s="27"/>
      <c r="C143" s="27">
        <v>81</v>
      </c>
      <c r="D143" s="47" t="s">
        <v>228</v>
      </c>
      <c r="E143" s="143">
        <v>2001</v>
      </c>
      <c r="F143" s="108" t="s">
        <v>142</v>
      </c>
      <c r="G143" s="28"/>
      <c r="H143" s="27">
        <v>3</v>
      </c>
      <c r="I143" s="27">
        <v>2</v>
      </c>
      <c r="J143" s="27">
        <v>4</v>
      </c>
      <c r="K143" s="27">
        <v>4</v>
      </c>
      <c r="L143" s="143">
        <f t="shared" si="19"/>
        <v>13</v>
      </c>
      <c r="M143" s="143" t="s">
        <v>258</v>
      </c>
      <c r="N143" s="143"/>
      <c r="O143" s="207"/>
      <c r="P143" s="30"/>
      <c r="Q143" s="164">
        <v>0.00599537037037037</v>
      </c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8"/>
      <c r="BC143" s="17"/>
      <c r="BD143" s="41"/>
      <c r="BE143" s="17"/>
      <c r="BF143" s="17"/>
      <c r="BG143" s="17"/>
      <c r="BH143" s="17"/>
      <c r="BI143" s="17"/>
      <c r="BJ143" s="41"/>
      <c r="BK143" s="17"/>
      <c r="BL143" s="17"/>
      <c r="BM143" s="17"/>
      <c r="BN143" s="17"/>
      <c r="BO143" s="17"/>
      <c r="BP143" s="17"/>
      <c r="BQ143" s="41"/>
      <c r="BR143" s="231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</row>
    <row r="144" spans="2:70" s="22" customFormat="1" ht="13.5">
      <c r="B144" s="27"/>
      <c r="C144" s="27">
        <v>55</v>
      </c>
      <c r="D144" s="185" t="s">
        <v>231</v>
      </c>
      <c r="E144" s="143">
        <v>2001</v>
      </c>
      <c r="F144" s="108" t="s">
        <v>134</v>
      </c>
      <c r="G144" s="28"/>
      <c r="H144" s="27"/>
      <c r="I144" s="27"/>
      <c r="J144" s="27"/>
      <c r="K144" s="27"/>
      <c r="L144" s="143"/>
      <c r="M144" s="28" t="s">
        <v>257</v>
      </c>
      <c r="N144" s="28"/>
      <c r="O144" s="210"/>
      <c r="P144" s="82"/>
      <c r="Q144" s="164">
        <v>0.0016666666666666668</v>
      </c>
      <c r="R144" s="82"/>
      <c r="S144" s="82"/>
      <c r="T144" s="82"/>
      <c r="U144" s="146"/>
      <c r="V144" s="82"/>
      <c r="W144" s="82"/>
      <c r="X144" s="82"/>
      <c r="Y144" s="82"/>
      <c r="Z144" s="82"/>
      <c r="AA144" s="82"/>
      <c r="AB144" s="82"/>
      <c r="AC144" s="82"/>
      <c r="BB144" s="23"/>
      <c r="BC144" s="83"/>
      <c r="BD144" s="58"/>
      <c r="BJ144" s="58"/>
      <c r="BK144" s="42"/>
      <c r="BQ144" s="130"/>
      <c r="BR144" s="129"/>
    </row>
    <row r="145" spans="2:70" s="22" customFormat="1" ht="13.5">
      <c r="B145" s="121"/>
      <c r="C145" s="131"/>
      <c r="D145" s="30"/>
      <c r="E145" s="121"/>
      <c r="F145" s="77"/>
      <c r="G145" s="60"/>
      <c r="H145" s="121"/>
      <c r="I145" s="121"/>
      <c r="J145" s="121"/>
      <c r="K145" s="121"/>
      <c r="L145" s="121"/>
      <c r="M145" s="35"/>
      <c r="N145" s="35"/>
      <c r="O145" s="210"/>
      <c r="P145" s="82"/>
      <c r="Q145" s="82"/>
      <c r="R145" s="82"/>
      <c r="S145" s="82"/>
      <c r="T145" s="82"/>
      <c r="U145" s="146"/>
      <c r="V145" s="82"/>
      <c r="W145" s="82"/>
      <c r="X145" s="82"/>
      <c r="Y145" s="82"/>
      <c r="Z145" s="82"/>
      <c r="AA145" s="82"/>
      <c r="AB145" s="82"/>
      <c r="AC145" s="82"/>
      <c r="BB145" s="23"/>
      <c r="BC145" s="83"/>
      <c r="BD145" s="58"/>
      <c r="BJ145" s="58"/>
      <c r="BK145" s="42"/>
      <c r="BQ145" s="130"/>
      <c r="BR145" s="129"/>
    </row>
    <row r="146" spans="2:70" s="22" customFormat="1" ht="13.5">
      <c r="B146" s="156" t="s">
        <v>187</v>
      </c>
      <c r="C146" s="156" t="s">
        <v>188</v>
      </c>
      <c r="D146" s="242"/>
      <c r="E146" s="242"/>
      <c r="F146" s="156" t="s">
        <v>25</v>
      </c>
      <c r="G146" s="156" t="s">
        <v>19</v>
      </c>
      <c r="H146" s="242" t="s">
        <v>18</v>
      </c>
      <c r="I146" s="242"/>
      <c r="J146" s="242"/>
      <c r="K146" s="242"/>
      <c r="L146" s="242"/>
      <c r="M146" s="35"/>
      <c r="N146" s="121"/>
      <c r="O146" s="210"/>
      <c r="P146" s="82"/>
      <c r="Q146" s="82"/>
      <c r="R146" s="82"/>
      <c r="S146" s="82"/>
      <c r="T146" s="82"/>
      <c r="U146" s="146"/>
      <c r="V146" s="82"/>
      <c r="W146" s="82"/>
      <c r="X146" s="82"/>
      <c r="Y146" s="82"/>
      <c r="Z146" s="82"/>
      <c r="AA146" s="82"/>
      <c r="AB146" s="82"/>
      <c r="AC146" s="82"/>
      <c r="BB146" s="23"/>
      <c r="BC146" s="83"/>
      <c r="BD146" s="58"/>
      <c r="BJ146" s="58"/>
      <c r="BK146" s="42"/>
      <c r="BQ146" s="130"/>
      <c r="BR146" s="129"/>
    </row>
    <row r="147" spans="2:70" s="22" customFormat="1" ht="13.5">
      <c r="B147" s="76" t="s">
        <v>0</v>
      </c>
      <c r="C147" s="76" t="s">
        <v>1</v>
      </c>
      <c r="D147" s="97" t="s">
        <v>2</v>
      </c>
      <c r="E147" s="76" t="s">
        <v>3</v>
      </c>
      <c r="F147" s="76" t="s">
        <v>4</v>
      </c>
      <c r="G147" s="75" t="s">
        <v>20</v>
      </c>
      <c r="H147" s="99" t="s">
        <v>5</v>
      </c>
      <c r="I147" s="99" t="s">
        <v>5</v>
      </c>
      <c r="J147" s="76" t="s">
        <v>7</v>
      </c>
      <c r="K147" s="100" t="s">
        <v>7</v>
      </c>
      <c r="L147" s="100" t="s">
        <v>6</v>
      </c>
      <c r="M147" s="103" t="s">
        <v>8</v>
      </c>
      <c r="N147" s="76" t="s">
        <v>16</v>
      </c>
      <c r="O147" s="210"/>
      <c r="P147" s="82"/>
      <c r="Q147" s="82"/>
      <c r="R147" s="82"/>
      <c r="S147" s="82"/>
      <c r="T147" s="82"/>
      <c r="U147" s="146"/>
      <c r="V147" s="82"/>
      <c r="W147" s="82"/>
      <c r="X147" s="82"/>
      <c r="Y147" s="82"/>
      <c r="Z147" s="82"/>
      <c r="AA147" s="82"/>
      <c r="AB147" s="82"/>
      <c r="AC147" s="82"/>
      <c r="BB147" s="23"/>
      <c r="BC147" s="83"/>
      <c r="BD147" s="58"/>
      <c r="BJ147" s="58"/>
      <c r="BK147" s="42"/>
      <c r="BQ147" s="130"/>
      <c r="BR147" s="129"/>
    </row>
    <row r="148" spans="2:70" s="22" customFormat="1" ht="13.5">
      <c r="B148" s="92" t="s">
        <v>26</v>
      </c>
      <c r="C148" s="92" t="s">
        <v>27</v>
      </c>
      <c r="D148" s="98" t="s">
        <v>28</v>
      </c>
      <c r="E148" s="92"/>
      <c r="F148" s="92" t="s">
        <v>29</v>
      </c>
      <c r="G148" s="94" t="s">
        <v>32</v>
      </c>
      <c r="H148" s="101" t="s">
        <v>7</v>
      </c>
      <c r="I148" s="101" t="s">
        <v>7</v>
      </c>
      <c r="J148" s="92" t="s">
        <v>30</v>
      </c>
      <c r="K148" s="93" t="s">
        <v>30</v>
      </c>
      <c r="L148" s="102" t="s">
        <v>31</v>
      </c>
      <c r="M148" s="94" t="s">
        <v>32</v>
      </c>
      <c r="N148" s="94" t="s">
        <v>33</v>
      </c>
      <c r="O148" s="210"/>
      <c r="P148" s="82"/>
      <c r="Q148" s="82"/>
      <c r="R148" s="82"/>
      <c r="S148" s="82"/>
      <c r="T148" s="82"/>
      <c r="U148" s="146"/>
      <c r="V148" s="82"/>
      <c r="W148" s="82"/>
      <c r="X148" s="82"/>
      <c r="Y148" s="82"/>
      <c r="Z148" s="82"/>
      <c r="AA148" s="82"/>
      <c r="AB148" s="82"/>
      <c r="AC148" s="82"/>
      <c r="BB148" s="23"/>
      <c r="BC148" s="83"/>
      <c r="BD148" s="58"/>
      <c r="BJ148" s="58"/>
      <c r="BK148" s="42"/>
      <c r="BQ148" s="130"/>
      <c r="BR148" s="129"/>
    </row>
    <row r="149" spans="2:70" s="22" customFormat="1" ht="13.5">
      <c r="B149" s="95">
        <v>1</v>
      </c>
      <c r="C149" s="183">
        <v>5</v>
      </c>
      <c r="D149" s="41" t="s">
        <v>192</v>
      </c>
      <c r="E149" s="143">
        <v>1996</v>
      </c>
      <c r="F149" s="108" t="s">
        <v>167</v>
      </c>
      <c r="G149" s="28">
        <f>M149-Q149</f>
        <v>0.02619212962962963</v>
      </c>
      <c r="H149" s="105">
        <v>0</v>
      </c>
      <c r="I149" s="105">
        <v>1</v>
      </c>
      <c r="J149" s="95">
        <v>2</v>
      </c>
      <c r="K149" s="106">
        <v>3</v>
      </c>
      <c r="L149" s="107">
        <f>SUM(H149:K149)</f>
        <v>6</v>
      </c>
      <c r="M149" s="138">
        <v>0.02619212962962963</v>
      </c>
      <c r="N149" s="96"/>
      <c r="O149" s="210"/>
      <c r="P149" s="82"/>
      <c r="Q149" s="164">
        <v>0</v>
      </c>
      <c r="R149" s="82"/>
      <c r="S149" s="82"/>
      <c r="T149" s="82"/>
      <c r="U149" s="146"/>
      <c r="V149" s="82"/>
      <c r="W149" s="82"/>
      <c r="X149" s="82"/>
      <c r="Y149" s="82"/>
      <c r="Z149" s="82"/>
      <c r="AA149" s="82"/>
      <c r="AB149" s="82"/>
      <c r="AC149" s="82"/>
      <c r="BB149" s="23"/>
      <c r="BC149" s="83"/>
      <c r="BD149" s="58"/>
      <c r="BJ149" s="58"/>
      <c r="BK149" s="42"/>
      <c r="BQ149" s="130"/>
      <c r="BR149" s="129"/>
    </row>
    <row r="150" spans="2:70" s="22" customFormat="1" ht="13.5">
      <c r="B150" s="95">
        <v>2</v>
      </c>
      <c r="C150" s="183">
        <v>14</v>
      </c>
      <c r="D150" s="41" t="s">
        <v>189</v>
      </c>
      <c r="E150" s="27">
        <v>1997</v>
      </c>
      <c r="F150" s="41" t="s">
        <v>85</v>
      </c>
      <c r="G150" s="28">
        <f>M150-Q150</f>
        <v>0.029606481481481484</v>
      </c>
      <c r="H150" s="105">
        <v>2</v>
      </c>
      <c r="I150" s="105">
        <v>3</v>
      </c>
      <c r="J150" s="95">
        <v>1</v>
      </c>
      <c r="K150" s="106">
        <v>2</v>
      </c>
      <c r="L150" s="107">
        <f>SUM(H150:K150)</f>
        <v>8</v>
      </c>
      <c r="M150" s="138">
        <v>0.030879629629629632</v>
      </c>
      <c r="N150" s="138">
        <f>M150-"0:37:43"</f>
        <v>0.004687500000000001</v>
      </c>
      <c r="O150" s="210"/>
      <c r="P150" s="82"/>
      <c r="Q150" s="164">
        <v>0.0012731481481481483</v>
      </c>
      <c r="R150" s="82"/>
      <c r="S150" s="82"/>
      <c r="T150" s="82"/>
      <c r="U150" s="146"/>
      <c r="V150" s="82"/>
      <c r="W150" s="82"/>
      <c r="X150" s="82"/>
      <c r="Y150" s="82"/>
      <c r="Z150" s="82"/>
      <c r="AA150" s="82"/>
      <c r="AB150" s="82"/>
      <c r="AC150" s="82"/>
      <c r="BB150" s="23"/>
      <c r="BC150" s="83"/>
      <c r="BD150" s="58"/>
      <c r="BJ150" s="58"/>
      <c r="BK150" s="42"/>
      <c r="BQ150" s="130"/>
      <c r="BR150" s="129"/>
    </row>
    <row r="151" spans="2:70" s="22" customFormat="1" ht="13.5">
      <c r="B151" s="95">
        <v>3</v>
      </c>
      <c r="C151" s="183">
        <v>17</v>
      </c>
      <c r="D151" s="104" t="s">
        <v>190</v>
      </c>
      <c r="E151" s="27">
        <v>1997</v>
      </c>
      <c r="F151" s="125" t="s">
        <v>191</v>
      </c>
      <c r="G151" s="28">
        <f>M151-Q151</f>
        <v>0.029803240740740738</v>
      </c>
      <c r="H151" s="105">
        <v>1</v>
      </c>
      <c r="I151" s="105">
        <v>0</v>
      </c>
      <c r="J151" s="95">
        <v>2</v>
      </c>
      <c r="K151" s="106">
        <v>2</v>
      </c>
      <c r="L151" s="107">
        <f>SUM(H151:K151)</f>
        <v>5</v>
      </c>
      <c r="M151" s="138">
        <v>0.03144675925925926</v>
      </c>
      <c r="N151" s="138">
        <f>M151-"0:37:43"</f>
        <v>0.0052546296296296265</v>
      </c>
      <c r="O151" s="210"/>
      <c r="P151" s="82"/>
      <c r="Q151" s="164">
        <v>0.0016435185185185183</v>
      </c>
      <c r="R151" s="82"/>
      <c r="S151" s="82"/>
      <c r="T151" s="82"/>
      <c r="U151" s="146"/>
      <c r="V151" s="82"/>
      <c r="W151" s="82"/>
      <c r="X151" s="82"/>
      <c r="Y151" s="82"/>
      <c r="Z151" s="82"/>
      <c r="AA151" s="82"/>
      <c r="AB151" s="82"/>
      <c r="AC151" s="82"/>
      <c r="BB151" s="23"/>
      <c r="BC151" s="83"/>
      <c r="BD151" s="58"/>
      <c r="BJ151" s="58"/>
      <c r="BK151" s="42"/>
      <c r="BQ151" s="130"/>
      <c r="BR151" s="129"/>
    </row>
    <row r="152" spans="2:70" s="22" customFormat="1" ht="13.5">
      <c r="B152" s="95">
        <v>4</v>
      </c>
      <c r="C152" s="183">
        <v>25</v>
      </c>
      <c r="D152" s="41" t="s">
        <v>193</v>
      </c>
      <c r="E152" s="143">
        <v>1996</v>
      </c>
      <c r="F152" s="125" t="s">
        <v>191</v>
      </c>
      <c r="G152" s="28">
        <f>M152-Q152</f>
        <v>0.03002314814814815</v>
      </c>
      <c r="H152" s="105">
        <v>0</v>
      </c>
      <c r="I152" s="105">
        <v>2</v>
      </c>
      <c r="J152" s="95">
        <v>1</v>
      </c>
      <c r="K152" s="106">
        <v>3</v>
      </c>
      <c r="L152" s="107">
        <f>SUM(H152:K152)</f>
        <v>6</v>
      </c>
      <c r="M152" s="138">
        <v>0.03266203703703704</v>
      </c>
      <c r="N152" s="138">
        <f>M152-"0:37:43"</f>
        <v>0.006469907407407407</v>
      </c>
      <c r="O152" s="210"/>
      <c r="P152" s="82"/>
      <c r="Q152" s="164">
        <v>0.0026388888888888885</v>
      </c>
      <c r="R152" s="82"/>
      <c r="S152" s="82"/>
      <c r="T152" s="82"/>
      <c r="U152" s="146"/>
      <c r="V152" s="82"/>
      <c r="W152" s="82"/>
      <c r="X152" s="82"/>
      <c r="Y152" s="82"/>
      <c r="Z152" s="82"/>
      <c r="AA152" s="82"/>
      <c r="AB152" s="82"/>
      <c r="AC152" s="82"/>
      <c r="BB152" s="23"/>
      <c r="BC152" s="83"/>
      <c r="BD152" s="58"/>
      <c r="BJ152" s="58"/>
      <c r="BK152" s="42"/>
      <c r="BQ152" s="130"/>
      <c r="BR152" s="129"/>
    </row>
    <row r="155" spans="2:21" ht="15">
      <c r="B155" s="91" t="s">
        <v>14</v>
      </c>
      <c r="C155" s="91" t="s">
        <v>35</v>
      </c>
      <c r="D155" s="242"/>
      <c r="E155" s="242"/>
      <c r="F155" s="91" t="s">
        <v>25</v>
      </c>
      <c r="G155" s="91" t="s">
        <v>19</v>
      </c>
      <c r="H155" s="242" t="s">
        <v>18</v>
      </c>
      <c r="I155" s="242"/>
      <c r="J155" s="242"/>
      <c r="K155" s="242"/>
      <c r="L155" s="242"/>
      <c r="M155" s="35"/>
      <c r="N155" s="90"/>
      <c r="O155" s="206"/>
      <c r="P155" s="39"/>
      <c r="Q155" s="39"/>
      <c r="R155" s="39"/>
      <c r="S155" s="39"/>
      <c r="T155" s="39"/>
      <c r="U155" s="39"/>
    </row>
    <row r="156" spans="2:21" ht="15">
      <c r="B156" s="76" t="s">
        <v>0</v>
      </c>
      <c r="C156" s="76" t="s">
        <v>1</v>
      </c>
      <c r="D156" s="97" t="s">
        <v>2</v>
      </c>
      <c r="E156" s="76" t="s">
        <v>3</v>
      </c>
      <c r="F156" s="76" t="s">
        <v>4</v>
      </c>
      <c r="G156" s="75" t="s">
        <v>20</v>
      </c>
      <c r="H156" s="99" t="s">
        <v>5</v>
      </c>
      <c r="I156" s="99" t="s">
        <v>5</v>
      </c>
      <c r="J156" s="76" t="s">
        <v>7</v>
      </c>
      <c r="K156" s="100" t="s">
        <v>7</v>
      </c>
      <c r="L156" s="100" t="s">
        <v>6</v>
      </c>
      <c r="M156" s="103" t="s">
        <v>8</v>
      </c>
      <c r="N156" s="76" t="s">
        <v>16</v>
      </c>
      <c r="O156" s="206"/>
      <c r="P156" s="39"/>
      <c r="Q156" s="39"/>
      <c r="R156" s="39"/>
      <c r="S156" s="39"/>
      <c r="T156" s="39"/>
      <c r="U156" s="39"/>
    </row>
    <row r="157" spans="2:21" ht="13.5">
      <c r="B157" s="92" t="s">
        <v>26</v>
      </c>
      <c r="C157" s="92" t="s">
        <v>27</v>
      </c>
      <c r="D157" s="98" t="s">
        <v>28</v>
      </c>
      <c r="E157" s="92"/>
      <c r="F157" s="92" t="s">
        <v>29</v>
      </c>
      <c r="G157" s="94" t="s">
        <v>32</v>
      </c>
      <c r="H157" s="101" t="s">
        <v>7</v>
      </c>
      <c r="I157" s="101" t="s">
        <v>7</v>
      </c>
      <c r="J157" s="92" t="s">
        <v>30</v>
      </c>
      <c r="K157" s="93" t="s">
        <v>30</v>
      </c>
      <c r="L157" s="102" t="s">
        <v>31</v>
      </c>
      <c r="M157" s="94" t="s">
        <v>32</v>
      </c>
      <c r="N157" s="94" t="s">
        <v>33</v>
      </c>
      <c r="O157" s="207"/>
      <c r="P157" s="30"/>
      <c r="Q157" s="30"/>
      <c r="R157" s="30"/>
      <c r="S157" s="30"/>
      <c r="T157" s="30"/>
      <c r="U157" s="30"/>
    </row>
    <row r="158" spans="2:21" ht="13.5">
      <c r="B158" s="95">
        <v>1</v>
      </c>
      <c r="C158" s="202">
        <v>7</v>
      </c>
      <c r="D158" s="199" t="s">
        <v>146</v>
      </c>
      <c r="E158" s="200">
        <v>1993</v>
      </c>
      <c r="F158" s="108" t="s">
        <v>142</v>
      </c>
      <c r="G158" s="186">
        <f aca="true" t="shared" si="21" ref="G158:G163">M158-Q158</f>
        <v>0.023807870370370368</v>
      </c>
      <c r="H158" s="105">
        <v>0</v>
      </c>
      <c r="I158" s="105">
        <v>2</v>
      </c>
      <c r="J158" s="95">
        <v>0</v>
      </c>
      <c r="K158" s="106">
        <v>1</v>
      </c>
      <c r="L158" s="107">
        <f aca="true" t="shared" si="22" ref="L158:L163">SUM(H158:K158)</f>
        <v>3</v>
      </c>
      <c r="M158" s="138">
        <v>0.023807870370370368</v>
      </c>
      <c r="N158" s="96"/>
      <c r="O158" s="207"/>
      <c r="P158" s="30"/>
      <c r="Q158" s="164">
        <v>0</v>
      </c>
      <c r="R158" s="30"/>
      <c r="S158" s="30"/>
      <c r="T158" s="30"/>
      <c r="U158" s="30"/>
    </row>
    <row r="159" spans="2:21" ht="13.5">
      <c r="B159" s="95">
        <v>2</v>
      </c>
      <c r="C159" s="202">
        <v>11</v>
      </c>
      <c r="D159" s="199" t="s">
        <v>148</v>
      </c>
      <c r="E159" s="200">
        <v>1987</v>
      </c>
      <c r="F159" s="108" t="s">
        <v>64</v>
      </c>
      <c r="G159" s="186">
        <f t="shared" si="21"/>
        <v>0.023136574074074077</v>
      </c>
      <c r="H159" s="105">
        <v>1</v>
      </c>
      <c r="I159" s="105">
        <v>1</v>
      </c>
      <c r="J159" s="95">
        <v>0</v>
      </c>
      <c r="K159" s="106">
        <v>1</v>
      </c>
      <c r="L159" s="107">
        <f t="shared" si="22"/>
        <v>3</v>
      </c>
      <c r="M159" s="138">
        <v>0.024097222222222225</v>
      </c>
      <c r="N159" s="138">
        <f>M159-"0:34:17"</f>
        <v>0.0002893518518518566</v>
      </c>
      <c r="O159" s="207"/>
      <c r="P159" s="30"/>
      <c r="Q159" s="164">
        <v>0.0009606481481481481</v>
      </c>
      <c r="R159" s="30"/>
      <c r="S159" s="30"/>
      <c r="T159" s="30"/>
      <c r="U159" s="30"/>
    </row>
    <row r="160" spans="2:21" ht="13.5">
      <c r="B160" s="95">
        <v>3</v>
      </c>
      <c r="C160" s="202">
        <v>2</v>
      </c>
      <c r="D160" s="201" t="s">
        <v>149</v>
      </c>
      <c r="E160" s="27">
        <v>1985</v>
      </c>
      <c r="F160" s="108" t="s">
        <v>142</v>
      </c>
      <c r="G160" s="186">
        <f t="shared" si="21"/>
        <v>0.023506944444444445</v>
      </c>
      <c r="H160" s="105">
        <v>1</v>
      </c>
      <c r="I160" s="105">
        <v>0</v>
      </c>
      <c r="J160" s="95">
        <v>0</v>
      </c>
      <c r="K160" s="106">
        <v>0</v>
      </c>
      <c r="L160" s="107">
        <f t="shared" si="22"/>
        <v>1</v>
      </c>
      <c r="M160" s="138">
        <v>0.02431712962962963</v>
      </c>
      <c r="N160" s="138">
        <f>M160-"0:34:17"</f>
        <v>0.0005092592592592614</v>
      </c>
      <c r="O160" s="207"/>
      <c r="P160" s="30"/>
      <c r="Q160" s="228">
        <v>0.0008101851851851852</v>
      </c>
      <c r="R160" s="30"/>
      <c r="S160" s="30"/>
      <c r="T160" s="30"/>
      <c r="U160" s="30"/>
    </row>
    <row r="161" spans="2:21" ht="13.5">
      <c r="B161" s="95">
        <v>4</v>
      </c>
      <c r="C161" s="202">
        <v>18</v>
      </c>
      <c r="D161" s="232" t="s">
        <v>150</v>
      </c>
      <c r="E161" s="200">
        <v>1990</v>
      </c>
      <c r="F161" s="108" t="s">
        <v>83</v>
      </c>
      <c r="G161" s="186">
        <f t="shared" si="21"/>
        <v>0.023923611111111114</v>
      </c>
      <c r="H161" s="105">
        <v>1</v>
      </c>
      <c r="I161" s="105">
        <v>0</v>
      </c>
      <c r="J161" s="95">
        <v>1</v>
      </c>
      <c r="K161" s="106">
        <v>0</v>
      </c>
      <c r="L161" s="107">
        <f t="shared" si="22"/>
        <v>2</v>
      </c>
      <c r="M161" s="36">
        <v>0.02646990740740741</v>
      </c>
      <c r="N161" s="138">
        <f>M161-"0:34:17"</f>
        <v>0.0026620370370370426</v>
      </c>
      <c r="O161" s="207"/>
      <c r="P161" s="35"/>
      <c r="Q161" s="164">
        <v>0.002546296296296296</v>
      </c>
      <c r="R161" s="35"/>
      <c r="S161" s="35"/>
      <c r="T161" s="121"/>
      <c r="U161" s="150"/>
    </row>
    <row r="162" spans="2:21" ht="13.5">
      <c r="B162" s="95">
        <v>5</v>
      </c>
      <c r="C162" s="202">
        <v>9</v>
      </c>
      <c r="D162" s="201" t="s">
        <v>151</v>
      </c>
      <c r="E162" s="149">
        <v>1992</v>
      </c>
      <c r="F162" s="108" t="s">
        <v>152</v>
      </c>
      <c r="G162" s="186">
        <f t="shared" si="21"/>
        <v>0.025011574074074075</v>
      </c>
      <c r="H162" s="105">
        <v>1</v>
      </c>
      <c r="I162" s="105">
        <v>0</v>
      </c>
      <c r="J162" s="95">
        <v>1</v>
      </c>
      <c r="K162" s="106">
        <v>2</v>
      </c>
      <c r="L162" s="107">
        <f t="shared" si="22"/>
        <v>4</v>
      </c>
      <c r="M162" s="138">
        <v>0.02670138888888889</v>
      </c>
      <c r="N162" s="138">
        <f>M162-"0:34:17"</f>
        <v>0.002893518518518521</v>
      </c>
      <c r="O162" s="207"/>
      <c r="P162" s="30"/>
      <c r="Q162" s="164">
        <v>0.001689814814814815</v>
      </c>
      <c r="R162" s="30"/>
      <c r="S162" s="30"/>
      <c r="T162" s="30"/>
      <c r="U162" s="30"/>
    </row>
    <row r="163" spans="2:21" ht="13.5">
      <c r="B163" s="95">
        <v>6</v>
      </c>
      <c r="C163" s="202">
        <v>12</v>
      </c>
      <c r="D163" s="201" t="s">
        <v>153</v>
      </c>
      <c r="E163" s="149">
        <v>1993</v>
      </c>
      <c r="F163" s="108" t="s">
        <v>154</v>
      </c>
      <c r="G163" s="186">
        <f t="shared" si="21"/>
        <v>0.025914351851851848</v>
      </c>
      <c r="H163" s="105">
        <v>1</v>
      </c>
      <c r="I163" s="105">
        <v>1</v>
      </c>
      <c r="J163" s="95">
        <v>2</v>
      </c>
      <c r="K163" s="106">
        <v>2</v>
      </c>
      <c r="L163" s="107">
        <f t="shared" si="22"/>
        <v>6</v>
      </c>
      <c r="M163" s="138">
        <v>0.028067129629629626</v>
      </c>
      <c r="N163" s="138">
        <f>M163-"0:34:17"</f>
        <v>0.004259259259259258</v>
      </c>
      <c r="O163" s="207"/>
      <c r="P163" s="30"/>
      <c r="Q163" s="164">
        <v>0.0021527777777777778</v>
      </c>
      <c r="R163" s="30"/>
      <c r="S163" s="30"/>
      <c r="T163" s="30"/>
      <c r="U163" s="30"/>
    </row>
    <row r="164" spans="2:21" ht="13.5">
      <c r="B164" s="95"/>
      <c r="C164" s="202">
        <v>8</v>
      </c>
      <c r="D164" s="184" t="s">
        <v>147</v>
      </c>
      <c r="E164" s="149">
        <v>1984</v>
      </c>
      <c r="F164" s="108" t="s">
        <v>142</v>
      </c>
      <c r="G164" s="186"/>
      <c r="H164" s="27"/>
      <c r="I164" s="27"/>
      <c r="J164" s="27"/>
      <c r="K164" s="27"/>
      <c r="L164" s="107"/>
      <c r="M164" s="157" t="s">
        <v>257</v>
      </c>
      <c r="N164" s="143"/>
      <c r="O164" s="207"/>
      <c r="P164" s="30"/>
      <c r="Q164" s="164">
        <v>0.00034722222222222224</v>
      </c>
      <c r="R164" s="30"/>
      <c r="S164" s="30"/>
      <c r="T164" s="30"/>
      <c r="U164" s="30"/>
    </row>
    <row r="166" spans="2:70" s="55" customFormat="1" ht="15.75" customHeight="1">
      <c r="B166" s="71" t="s">
        <v>12</v>
      </c>
      <c r="C166" s="71"/>
      <c r="D166" s="242"/>
      <c r="E166" s="242"/>
      <c r="F166" s="73" t="s">
        <v>25</v>
      </c>
      <c r="G166" s="91" t="s">
        <v>19</v>
      </c>
      <c r="H166" s="242" t="s">
        <v>18</v>
      </c>
      <c r="I166" s="242"/>
      <c r="J166" s="242"/>
      <c r="K166" s="242"/>
      <c r="L166" s="242"/>
      <c r="M166" s="72"/>
      <c r="N166" s="91"/>
      <c r="O166" s="211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BB166" s="43"/>
      <c r="BR166" s="117"/>
    </row>
    <row r="167" spans="2:70" s="37" customFormat="1" ht="15">
      <c r="B167" s="76" t="s">
        <v>0</v>
      </c>
      <c r="C167" s="76" t="s">
        <v>1</v>
      </c>
      <c r="D167" s="97" t="s">
        <v>2</v>
      </c>
      <c r="E167" s="76" t="s">
        <v>3</v>
      </c>
      <c r="F167" s="76" t="s">
        <v>4</v>
      </c>
      <c r="G167" s="75" t="s">
        <v>20</v>
      </c>
      <c r="H167" s="99" t="s">
        <v>5</v>
      </c>
      <c r="I167" s="99" t="s">
        <v>5</v>
      </c>
      <c r="J167" s="76" t="s">
        <v>7</v>
      </c>
      <c r="K167" s="100" t="s">
        <v>7</v>
      </c>
      <c r="L167" s="100" t="s">
        <v>6</v>
      </c>
      <c r="M167" s="103" t="s">
        <v>8</v>
      </c>
      <c r="N167" s="76" t="s">
        <v>16</v>
      </c>
      <c r="O167" s="206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BB167" s="52"/>
      <c r="BR167" s="110"/>
    </row>
    <row r="168" spans="2:70" s="17" customFormat="1" ht="13.5">
      <c r="B168" s="92" t="s">
        <v>26</v>
      </c>
      <c r="C168" s="92" t="s">
        <v>27</v>
      </c>
      <c r="D168" s="98" t="s">
        <v>28</v>
      </c>
      <c r="E168" s="92"/>
      <c r="F168" s="92" t="s">
        <v>29</v>
      </c>
      <c r="G168" s="94" t="s">
        <v>32</v>
      </c>
      <c r="H168" s="101" t="s">
        <v>7</v>
      </c>
      <c r="I168" s="101" t="s">
        <v>7</v>
      </c>
      <c r="J168" s="92" t="s">
        <v>30</v>
      </c>
      <c r="K168" s="93" t="s">
        <v>30</v>
      </c>
      <c r="L168" s="102" t="s">
        <v>31</v>
      </c>
      <c r="M168" s="94" t="s">
        <v>32</v>
      </c>
      <c r="N168" s="94" t="s">
        <v>33</v>
      </c>
      <c r="O168" s="207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BB168" s="18"/>
      <c r="BR168" s="111"/>
    </row>
    <row r="169" spans="2:70" s="17" customFormat="1" ht="13.5">
      <c r="B169" s="95">
        <v>1</v>
      </c>
      <c r="C169" s="27">
        <v>47</v>
      </c>
      <c r="D169" s="41" t="s">
        <v>194</v>
      </c>
      <c r="E169" s="27">
        <v>1999</v>
      </c>
      <c r="F169" s="108" t="s">
        <v>195</v>
      </c>
      <c r="G169" s="28">
        <f aca="true" t="shared" si="23" ref="G169:G183">M169-Q169</f>
        <v>0.020914351851851854</v>
      </c>
      <c r="H169" s="139">
        <v>1</v>
      </c>
      <c r="I169" s="139">
        <v>1</v>
      </c>
      <c r="J169" s="140">
        <v>0</v>
      </c>
      <c r="K169" s="141">
        <v>0</v>
      </c>
      <c r="L169" s="142">
        <f aca="true" t="shared" si="24" ref="L169:L184">SUM(H169:K169)</f>
        <v>2</v>
      </c>
      <c r="M169" s="138">
        <v>0.021423611111111112</v>
      </c>
      <c r="N169" s="138"/>
      <c r="O169" s="207"/>
      <c r="P169" s="30"/>
      <c r="Q169" s="164">
        <v>0.0005092592592592592</v>
      </c>
      <c r="R169" s="30"/>
      <c r="S169" s="30"/>
      <c r="T169" s="30"/>
      <c r="U169" s="31"/>
      <c r="V169" s="30"/>
      <c r="W169" s="30"/>
      <c r="X169" s="30"/>
      <c r="Y169" s="30"/>
      <c r="Z169" s="30"/>
      <c r="AA169" s="30"/>
      <c r="AB169" s="30"/>
      <c r="AC169" s="30"/>
      <c r="BB169" s="18"/>
      <c r="BQ169" s="120"/>
      <c r="BR169" s="123"/>
    </row>
    <row r="170" spans="2:70" s="17" customFormat="1" ht="13.5">
      <c r="B170" s="95">
        <v>2</v>
      </c>
      <c r="C170" s="27">
        <v>45</v>
      </c>
      <c r="D170" s="41" t="s">
        <v>199</v>
      </c>
      <c r="E170" s="27">
        <v>1999</v>
      </c>
      <c r="F170" s="108" t="s">
        <v>167</v>
      </c>
      <c r="G170" s="28">
        <f t="shared" si="23"/>
        <v>0.023217592592592592</v>
      </c>
      <c r="H170" s="139">
        <v>2</v>
      </c>
      <c r="I170" s="139">
        <v>2</v>
      </c>
      <c r="J170" s="140">
        <v>4</v>
      </c>
      <c r="K170" s="141">
        <v>3</v>
      </c>
      <c r="L170" s="142">
        <f t="shared" si="24"/>
        <v>11</v>
      </c>
      <c r="M170" s="138">
        <v>0.023217592592592592</v>
      </c>
      <c r="N170" s="138">
        <f>M170-"0:30:51"</f>
        <v>0.0017939814814814797</v>
      </c>
      <c r="O170" s="207"/>
      <c r="P170" s="30"/>
      <c r="Q170" s="164">
        <v>0</v>
      </c>
      <c r="R170" s="30"/>
      <c r="S170" s="30"/>
      <c r="T170" s="30"/>
      <c r="U170" s="31"/>
      <c r="V170" s="30"/>
      <c r="W170" s="30"/>
      <c r="X170" s="30"/>
      <c r="Y170" s="30"/>
      <c r="Z170" s="30"/>
      <c r="AA170" s="30"/>
      <c r="AB170" s="30"/>
      <c r="AC170" s="30"/>
      <c r="BB170" s="18"/>
      <c r="BQ170" s="120"/>
      <c r="BR170" s="123"/>
    </row>
    <row r="171" spans="2:70" s="17" customFormat="1" ht="13.5">
      <c r="B171" s="95">
        <v>3</v>
      </c>
      <c r="C171" s="27">
        <v>48</v>
      </c>
      <c r="D171" s="41" t="s">
        <v>200</v>
      </c>
      <c r="E171" s="27">
        <v>1999</v>
      </c>
      <c r="F171" s="108" t="s">
        <v>201</v>
      </c>
      <c r="G171" s="28">
        <f t="shared" si="23"/>
        <v>0.022673611111111113</v>
      </c>
      <c r="H171" s="139">
        <v>0</v>
      </c>
      <c r="I171" s="139">
        <v>0</v>
      </c>
      <c r="J171" s="140">
        <v>2</v>
      </c>
      <c r="K171" s="141">
        <v>2</v>
      </c>
      <c r="L171" s="142">
        <f t="shared" si="24"/>
        <v>4</v>
      </c>
      <c r="M171" s="138">
        <v>0.023344907407407408</v>
      </c>
      <c r="N171" s="138">
        <f aca="true" t="shared" si="25" ref="N171:N183">M171-"0:30:51"</f>
        <v>0.001921296296296296</v>
      </c>
      <c r="O171" s="207"/>
      <c r="P171" s="30"/>
      <c r="Q171" s="164">
        <v>0.0006712962962962962</v>
      </c>
      <c r="R171" s="30"/>
      <c r="S171" s="30"/>
      <c r="T171" s="30"/>
      <c r="U171" s="31"/>
      <c r="V171" s="30"/>
      <c r="W171" s="30"/>
      <c r="X171" s="30"/>
      <c r="Y171" s="30"/>
      <c r="Z171" s="30"/>
      <c r="AA171" s="30"/>
      <c r="AB171" s="30"/>
      <c r="AC171" s="30"/>
      <c r="BB171" s="18"/>
      <c r="BQ171" s="120"/>
      <c r="BR171" s="123"/>
    </row>
    <row r="172" spans="2:70" s="17" customFormat="1" ht="13.5">
      <c r="B172" s="95">
        <v>4</v>
      </c>
      <c r="C172" s="27">
        <v>52</v>
      </c>
      <c r="D172" s="41" t="s">
        <v>208</v>
      </c>
      <c r="E172" s="27">
        <v>1998</v>
      </c>
      <c r="F172" s="41" t="s">
        <v>83</v>
      </c>
      <c r="G172" s="28">
        <f t="shared" si="23"/>
        <v>0.023935185185185184</v>
      </c>
      <c r="H172" s="139">
        <v>2</v>
      </c>
      <c r="I172" s="139">
        <v>2</v>
      </c>
      <c r="J172" s="140">
        <v>1</v>
      </c>
      <c r="K172" s="141">
        <v>3</v>
      </c>
      <c r="L172" s="142">
        <f t="shared" si="24"/>
        <v>8</v>
      </c>
      <c r="M172" s="138">
        <v>0.025277777777777777</v>
      </c>
      <c r="N172" s="138">
        <f t="shared" si="25"/>
        <v>0.0038541666666666655</v>
      </c>
      <c r="O172" s="207"/>
      <c r="P172" s="30"/>
      <c r="Q172" s="164">
        <v>0.0013425925925925925</v>
      </c>
      <c r="R172" s="30"/>
      <c r="S172" s="30"/>
      <c r="T172" s="30"/>
      <c r="U172" s="31"/>
      <c r="V172" s="30"/>
      <c r="W172" s="30"/>
      <c r="X172" s="30"/>
      <c r="Y172" s="30"/>
      <c r="Z172" s="30"/>
      <c r="AA172" s="30"/>
      <c r="AB172" s="30"/>
      <c r="AC172" s="30"/>
      <c r="BB172" s="18"/>
      <c r="BQ172" s="120"/>
      <c r="BR172" s="123"/>
    </row>
    <row r="173" spans="2:70" s="17" customFormat="1" ht="13.5">
      <c r="B173" s="95">
        <v>5</v>
      </c>
      <c r="C173" s="27">
        <v>61</v>
      </c>
      <c r="D173" s="41" t="s">
        <v>210</v>
      </c>
      <c r="E173" s="27">
        <v>1999</v>
      </c>
      <c r="F173" s="108" t="s">
        <v>167</v>
      </c>
      <c r="G173" s="28">
        <f t="shared" si="23"/>
        <v>0.02465277777777778</v>
      </c>
      <c r="H173" s="139">
        <v>3</v>
      </c>
      <c r="I173" s="139">
        <v>1</v>
      </c>
      <c r="J173" s="140">
        <v>3</v>
      </c>
      <c r="K173" s="141">
        <v>2</v>
      </c>
      <c r="L173" s="142">
        <f t="shared" si="24"/>
        <v>9</v>
      </c>
      <c r="M173" s="138">
        <v>0.026712962962962966</v>
      </c>
      <c r="N173" s="138">
        <f t="shared" si="25"/>
        <v>0.005289351851851854</v>
      </c>
      <c r="O173" s="207"/>
      <c r="P173" s="30"/>
      <c r="Q173" s="164">
        <v>0.0020601851851851853</v>
      </c>
      <c r="R173" s="30"/>
      <c r="S173" s="30"/>
      <c r="T173" s="30"/>
      <c r="U173" s="31"/>
      <c r="V173" s="30"/>
      <c r="W173" s="30"/>
      <c r="X173" s="30"/>
      <c r="Y173" s="30"/>
      <c r="Z173" s="30"/>
      <c r="AA173" s="30"/>
      <c r="AB173" s="30"/>
      <c r="AC173" s="30"/>
      <c r="BB173" s="18"/>
      <c r="BQ173" s="120"/>
      <c r="BR173" s="123"/>
    </row>
    <row r="174" spans="2:70" s="17" customFormat="1" ht="13.5">
      <c r="B174" s="95">
        <v>6</v>
      </c>
      <c r="C174" s="27">
        <v>58</v>
      </c>
      <c r="D174" s="41" t="s">
        <v>209</v>
      </c>
      <c r="E174" s="27">
        <v>1998</v>
      </c>
      <c r="F174" s="108" t="s">
        <v>167</v>
      </c>
      <c r="G174" s="28">
        <f t="shared" si="23"/>
        <v>0.02501157407407408</v>
      </c>
      <c r="H174" s="139">
        <v>3</v>
      </c>
      <c r="I174" s="139">
        <v>2</v>
      </c>
      <c r="J174" s="140">
        <v>3</v>
      </c>
      <c r="K174" s="141">
        <v>4</v>
      </c>
      <c r="L174" s="142">
        <f t="shared" si="24"/>
        <v>12</v>
      </c>
      <c r="M174" s="138">
        <v>0.026793981481481485</v>
      </c>
      <c r="N174" s="138">
        <f t="shared" si="25"/>
        <v>0.005370370370370373</v>
      </c>
      <c r="O174" s="207"/>
      <c r="P174" s="30"/>
      <c r="Q174" s="164">
        <v>0.0017824074074074072</v>
      </c>
      <c r="R174" s="30"/>
      <c r="S174" s="30"/>
      <c r="T174" s="30"/>
      <c r="U174" s="31"/>
      <c r="V174" s="30"/>
      <c r="W174" s="30"/>
      <c r="X174" s="30"/>
      <c r="Y174" s="30"/>
      <c r="Z174" s="30"/>
      <c r="AA174" s="30"/>
      <c r="AB174" s="30"/>
      <c r="AC174" s="30"/>
      <c r="BB174" s="18"/>
      <c r="BQ174" s="120"/>
      <c r="BR174" s="123"/>
    </row>
    <row r="175" spans="2:70" s="17" customFormat="1" ht="13.5">
      <c r="B175" s="95">
        <v>7</v>
      </c>
      <c r="C175" s="27">
        <v>72</v>
      </c>
      <c r="D175" s="109" t="s">
        <v>205</v>
      </c>
      <c r="E175" s="143">
        <v>1998</v>
      </c>
      <c r="F175" s="41" t="s">
        <v>78</v>
      </c>
      <c r="G175" s="28">
        <f t="shared" si="23"/>
        <v>0.02342592592592593</v>
      </c>
      <c r="H175" s="139">
        <v>2</v>
      </c>
      <c r="I175" s="139">
        <v>1</v>
      </c>
      <c r="J175" s="140">
        <v>2</v>
      </c>
      <c r="K175" s="141">
        <v>0</v>
      </c>
      <c r="L175" s="142">
        <f t="shared" si="24"/>
        <v>5</v>
      </c>
      <c r="M175" s="138">
        <v>0.026967592592592595</v>
      </c>
      <c r="N175" s="138">
        <f t="shared" si="25"/>
        <v>0.005543981481481483</v>
      </c>
      <c r="O175" s="207"/>
      <c r="P175" s="30"/>
      <c r="Q175" s="164">
        <v>0.0035416666666666665</v>
      </c>
      <c r="R175" s="30"/>
      <c r="S175" s="30"/>
      <c r="T175" s="30"/>
      <c r="U175" s="31"/>
      <c r="V175" s="30"/>
      <c r="W175" s="30"/>
      <c r="X175" s="30"/>
      <c r="Y175" s="30"/>
      <c r="Z175" s="30"/>
      <c r="AA175" s="30"/>
      <c r="AB175" s="30"/>
      <c r="AC175" s="30"/>
      <c r="BB175" s="18"/>
      <c r="BQ175" s="120"/>
      <c r="BR175" s="123"/>
    </row>
    <row r="176" spans="2:70" s="17" customFormat="1" ht="13.5">
      <c r="B176" s="95">
        <v>8</v>
      </c>
      <c r="C176" s="27">
        <v>59</v>
      </c>
      <c r="D176" s="104" t="s">
        <v>196</v>
      </c>
      <c r="E176" s="27">
        <v>1998</v>
      </c>
      <c r="F176" s="108" t="s">
        <v>78</v>
      </c>
      <c r="G176" s="28">
        <f t="shared" si="23"/>
        <v>0.02546296296296296</v>
      </c>
      <c r="H176" s="139">
        <v>3</v>
      </c>
      <c r="I176" s="139">
        <v>1</v>
      </c>
      <c r="J176" s="140">
        <v>2</v>
      </c>
      <c r="K176" s="141">
        <v>3</v>
      </c>
      <c r="L176" s="142">
        <f t="shared" si="24"/>
        <v>9</v>
      </c>
      <c r="M176" s="138">
        <v>0.02736111111111111</v>
      </c>
      <c r="N176" s="138">
        <f t="shared" si="25"/>
        <v>0.005937499999999998</v>
      </c>
      <c r="O176" s="207"/>
      <c r="P176" s="30"/>
      <c r="Q176" s="164">
        <v>0.0018981481481481482</v>
      </c>
      <c r="R176" s="30"/>
      <c r="S176" s="30"/>
      <c r="T176" s="30"/>
      <c r="U176" s="31"/>
      <c r="V176" s="30"/>
      <c r="W176" s="30"/>
      <c r="X176" s="30"/>
      <c r="Y176" s="30"/>
      <c r="Z176" s="30"/>
      <c r="AA176" s="30"/>
      <c r="AB176" s="30"/>
      <c r="AC176" s="30"/>
      <c r="BB176" s="18"/>
      <c r="BQ176" s="120"/>
      <c r="BR176" s="123"/>
    </row>
    <row r="177" spans="2:70" s="17" customFormat="1" ht="13.5">
      <c r="B177" s="95">
        <v>9</v>
      </c>
      <c r="C177" s="27">
        <v>68</v>
      </c>
      <c r="D177" s="109" t="s">
        <v>197</v>
      </c>
      <c r="E177" s="143">
        <v>1999</v>
      </c>
      <c r="F177" s="41" t="s">
        <v>109</v>
      </c>
      <c r="G177" s="28">
        <f t="shared" si="23"/>
        <v>0.02519675925925926</v>
      </c>
      <c r="H177" s="139">
        <v>2</v>
      </c>
      <c r="I177" s="139">
        <v>3</v>
      </c>
      <c r="J177" s="140">
        <v>3</v>
      </c>
      <c r="K177" s="141">
        <v>1</v>
      </c>
      <c r="L177" s="142">
        <f t="shared" si="24"/>
        <v>9</v>
      </c>
      <c r="M177" s="138">
        <v>0.027905092592592592</v>
      </c>
      <c r="N177" s="138">
        <f t="shared" si="25"/>
        <v>0.00648148148148148</v>
      </c>
      <c r="O177" s="207"/>
      <c r="P177" s="30"/>
      <c r="Q177" s="164">
        <v>0.0027083333333333334</v>
      </c>
      <c r="R177" s="30"/>
      <c r="S177" s="30"/>
      <c r="T177" s="30"/>
      <c r="U177" s="31"/>
      <c r="V177" s="30"/>
      <c r="W177" s="30"/>
      <c r="X177" s="30"/>
      <c r="Y177" s="30"/>
      <c r="Z177" s="30"/>
      <c r="AA177" s="30"/>
      <c r="AB177" s="30"/>
      <c r="AC177" s="30"/>
      <c r="BB177" s="18"/>
      <c r="BQ177" s="120"/>
      <c r="BR177" s="123"/>
    </row>
    <row r="178" spans="2:70" s="17" customFormat="1" ht="13.5">
      <c r="B178" s="95">
        <v>10</v>
      </c>
      <c r="C178" s="27">
        <v>57</v>
      </c>
      <c r="D178" s="109" t="s">
        <v>202</v>
      </c>
      <c r="E178" s="143">
        <v>1999</v>
      </c>
      <c r="F178" s="41" t="s">
        <v>78</v>
      </c>
      <c r="G178" s="28">
        <f t="shared" si="23"/>
        <v>0.02641203703703704</v>
      </c>
      <c r="H178" s="139">
        <v>2</v>
      </c>
      <c r="I178" s="139">
        <v>3</v>
      </c>
      <c r="J178" s="140">
        <v>5</v>
      </c>
      <c r="K178" s="141">
        <v>2</v>
      </c>
      <c r="L178" s="142">
        <f t="shared" si="24"/>
        <v>12</v>
      </c>
      <c r="M178" s="138">
        <v>0.02809027777777778</v>
      </c>
      <c r="N178" s="138">
        <f t="shared" si="25"/>
        <v>0.006666666666666668</v>
      </c>
      <c r="O178" s="207"/>
      <c r="P178" s="30"/>
      <c r="Q178" s="164">
        <v>0.0016782407407407406</v>
      </c>
      <c r="R178" s="30"/>
      <c r="S178" s="30"/>
      <c r="T178" s="30"/>
      <c r="U178" s="31"/>
      <c r="V178" s="30"/>
      <c r="W178" s="30"/>
      <c r="X178" s="30"/>
      <c r="Y178" s="30"/>
      <c r="Z178" s="30"/>
      <c r="AA178" s="30"/>
      <c r="AB178" s="30"/>
      <c r="AC178" s="30"/>
      <c r="BB178" s="18"/>
      <c r="BQ178" s="120"/>
      <c r="BR178" s="123"/>
    </row>
    <row r="179" spans="2:70" s="17" customFormat="1" ht="13.5">
      <c r="B179" s="95">
        <v>11</v>
      </c>
      <c r="C179" s="27">
        <v>67</v>
      </c>
      <c r="D179" s="109" t="s">
        <v>211</v>
      </c>
      <c r="E179" s="143">
        <v>1999</v>
      </c>
      <c r="F179" s="41" t="s">
        <v>212</v>
      </c>
      <c r="G179" s="28">
        <f t="shared" si="23"/>
        <v>0.025729166666666668</v>
      </c>
      <c r="H179" s="139">
        <v>0</v>
      </c>
      <c r="I179" s="139">
        <v>1</v>
      </c>
      <c r="J179" s="140">
        <v>3</v>
      </c>
      <c r="K179" s="141">
        <v>0</v>
      </c>
      <c r="L179" s="142">
        <f t="shared" si="24"/>
        <v>4</v>
      </c>
      <c r="M179" s="138">
        <v>0.02837962962962963</v>
      </c>
      <c r="N179" s="138">
        <f t="shared" si="25"/>
        <v>0.006956018518518518</v>
      </c>
      <c r="O179" s="121" t="s">
        <v>259</v>
      </c>
      <c r="P179" s="30"/>
      <c r="Q179" s="164">
        <v>0.0026504629629629625</v>
      </c>
      <c r="R179" s="30"/>
      <c r="S179" s="30"/>
      <c r="T179" s="30"/>
      <c r="U179" s="31"/>
      <c r="V179" s="30"/>
      <c r="W179" s="30"/>
      <c r="X179" s="30"/>
      <c r="Y179" s="30"/>
      <c r="Z179" s="30"/>
      <c r="AA179" s="30"/>
      <c r="AB179" s="30"/>
      <c r="AC179" s="30"/>
      <c r="BB179" s="18"/>
      <c r="BQ179" s="120"/>
      <c r="BR179" s="123"/>
    </row>
    <row r="180" spans="2:70" s="17" customFormat="1" ht="13.5">
      <c r="B180" s="95">
        <v>12</v>
      </c>
      <c r="C180" s="27">
        <v>78</v>
      </c>
      <c r="D180" s="41" t="s">
        <v>207</v>
      </c>
      <c r="E180" s="27">
        <v>1998</v>
      </c>
      <c r="F180" s="125" t="s">
        <v>62</v>
      </c>
      <c r="G180" s="28">
        <f t="shared" si="23"/>
        <v>0.024351851851851854</v>
      </c>
      <c r="H180" s="139">
        <v>2</v>
      </c>
      <c r="I180" s="139">
        <v>0</v>
      </c>
      <c r="J180" s="140">
        <v>1</v>
      </c>
      <c r="K180" s="141">
        <v>1</v>
      </c>
      <c r="L180" s="142">
        <f t="shared" si="24"/>
        <v>4</v>
      </c>
      <c r="M180" s="138">
        <v>0.028611111111111115</v>
      </c>
      <c r="N180" s="138">
        <f t="shared" si="25"/>
        <v>0.007187500000000003</v>
      </c>
      <c r="O180" s="207"/>
      <c r="P180" s="30"/>
      <c r="Q180" s="164">
        <v>0.0042592592592592595</v>
      </c>
      <c r="R180" s="30"/>
      <c r="S180" s="30"/>
      <c r="T180" s="30"/>
      <c r="U180" s="31"/>
      <c r="V180" s="30"/>
      <c r="W180" s="30"/>
      <c r="X180" s="30"/>
      <c r="Y180" s="30"/>
      <c r="Z180" s="30"/>
      <c r="AA180" s="30"/>
      <c r="AB180" s="30"/>
      <c r="AC180" s="30"/>
      <c r="BB180" s="18"/>
      <c r="BQ180" s="120"/>
      <c r="BR180" s="123"/>
    </row>
    <row r="181" spans="2:70" s="17" customFormat="1" ht="13.5">
      <c r="B181" s="95">
        <v>13</v>
      </c>
      <c r="C181" s="27">
        <v>75</v>
      </c>
      <c r="D181" s="41" t="s">
        <v>206</v>
      </c>
      <c r="E181" s="27">
        <v>1999</v>
      </c>
      <c r="F181" s="41" t="s">
        <v>131</v>
      </c>
      <c r="G181" s="28">
        <f t="shared" si="23"/>
        <v>0.026261574074074076</v>
      </c>
      <c r="H181" s="139">
        <v>0</v>
      </c>
      <c r="I181" s="139">
        <v>0</v>
      </c>
      <c r="J181" s="140">
        <v>4</v>
      </c>
      <c r="K181" s="141">
        <v>3</v>
      </c>
      <c r="L181" s="142">
        <f t="shared" si="24"/>
        <v>7</v>
      </c>
      <c r="M181" s="138">
        <v>0.030185185185185186</v>
      </c>
      <c r="N181" s="138">
        <f t="shared" si="25"/>
        <v>0.008761574074074074</v>
      </c>
      <c r="O181" s="207"/>
      <c r="P181" s="65"/>
      <c r="Q181" s="164">
        <v>0.003923611111111111</v>
      </c>
      <c r="R181" s="30"/>
      <c r="S181" s="30"/>
      <c r="T181" s="30"/>
      <c r="U181" s="31"/>
      <c r="V181" s="30"/>
      <c r="W181" s="30"/>
      <c r="X181" s="30"/>
      <c r="Y181" s="30"/>
      <c r="Z181" s="30"/>
      <c r="AA181" s="30"/>
      <c r="AB181" s="30"/>
      <c r="AC181" s="30"/>
      <c r="BB181" s="18"/>
      <c r="BQ181" s="120"/>
      <c r="BR181" s="123"/>
    </row>
    <row r="182" spans="2:70" s="17" customFormat="1" ht="13.5">
      <c r="B182" s="95">
        <v>14</v>
      </c>
      <c r="C182" s="27">
        <v>76</v>
      </c>
      <c r="D182" s="109" t="s">
        <v>213</v>
      </c>
      <c r="E182" s="143">
        <v>1999</v>
      </c>
      <c r="F182" s="41" t="s">
        <v>78</v>
      </c>
      <c r="G182" s="28">
        <f t="shared" si="23"/>
        <v>0.02666666666666667</v>
      </c>
      <c r="H182" s="139">
        <v>2</v>
      </c>
      <c r="I182" s="139">
        <v>1</v>
      </c>
      <c r="J182" s="140">
        <v>3</v>
      </c>
      <c r="K182" s="141">
        <v>3</v>
      </c>
      <c r="L182" s="142">
        <f t="shared" si="24"/>
        <v>9</v>
      </c>
      <c r="M182" s="138">
        <v>0.030752314814814816</v>
      </c>
      <c r="N182" s="138">
        <f t="shared" si="25"/>
        <v>0.009328703703703704</v>
      </c>
      <c r="O182" s="207"/>
      <c r="P182" s="30"/>
      <c r="Q182" s="164">
        <v>0.004085648148148148</v>
      </c>
      <c r="R182" s="30"/>
      <c r="S182" s="30"/>
      <c r="T182" s="30"/>
      <c r="U182" s="31"/>
      <c r="V182" s="30"/>
      <c r="W182" s="30"/>
      <c r="X182" s="30"/>
      <c r="Y182" s="30"/>
      <c r="Z182" s="30"/>
      <c r="AA182" s="30"/>
      <c r="AB182" s="30"/>
      <c r="AC182" s="30"/>
      <c r="BB182" s="18"/>
      <c r="BQ182" s="120"/>
      <c r="BR182" s="123"/>
    </row>
    <row r="183" spans="2:70" s="17" customFormat="1" ht="13.5">
      <c r="B183" s="95">
        <v>15</v>
      </c>
      <c r="C183" s="27">
        <v>80</v>
      </c>
      <c r="D183" s="178" t="s">
        <v>198</v>
      </c>
      <c r="E183" s="27">
        <v>1998</v>
      </c>
      <c r="F183" s="178" t="s">
        <v>68</v>
      </c>
      <c r="G183" s="28">
        <f t="shared" si="23"/>
        <v>0.028715277777777777</v>
      </c>
      <c r="H183" s="139">
        <v>2</v>
      </c>
      <c r="I183" s="139">
        <v>1</v>
      </c>
      <c r="J183" s="140">
        <v>2</v>
      </c>
      <c r="K183" s="141">
        <v>3</v>
      </c>
      <c r="L183" s="142">
        <f t="shared" si="24"/>
        <v>8</v>
      </c>
      <c r="M183" s="138">
        <v>0.03445601851851852</v>
      </c>
      <c r="N183" s="138">
        <f t="shared" si="25"/>
        <v>0.013032407407407406</v>
      </c>
      <c r="O183" s="207"/>
      <c r="P183" s="30"/>
      <c r="Q183" s="164">
        <v>0.005740740740740742</v>
      </c>
      <c r="R183" s="30"/>
      <c r="S183" s="30"/>
      <c r="T183" s="30"/>
      <c r="U183" s="31"/>
      <c r="V183" s="30"/>
      <c r="W183" s="30"/>
      <c r="X183" s="30"/>
      <c r="Y183" s="30"/>
      <c r="Z183" s="30"/>
      <c r="AA183" s="30"/>
      <c r="AB183" s="30"/>
      <c r="AC183" s="30"/>
      <c r="BB183" s="18"/>
      <c r="BQ183" s="120"/>
      <c r="BR183" s="123"/>
    </row>
    <row r="184" spans="2:70" s="17" customFormat="1" ht="13.5">
      <c r="B184" s="95"/>
      <c r="C184" s="27">
        <v>79</v>
      </c>
      <c r="D184" s="109" t="s">
        <v>214</v>
      </c>
      <c r="E184" s="143">
        <v>1998</v>
      </c>
      <c r="F184" s="125" t="s">
        <v>191</v>
      </c>
      <c r="G184" s="28"/>
      <c r="H184" s="139">
        <v>4</v>
      </c>
      <c r="I184" s="139">
        <v>4</v>
      </c>
      <c r="J184" s="140">
        <v>4</v>
      </c>
      <c r="K184" s="141">
        <v>4</v>
      </c>
      <c r="L184" s="142">
        <f t="shared" si="24"/>
        <v>16</v>
      </c>
      <c r="M184" s="138" t="s">
        <v>258</v>
      </c>
      <c r="N184" s="138"/>
      <c r="O184" s="207"/>
      <c r="P184" s="30"/>
      <c r="Q184" s="164">
        <v>0.004918981481481482</v>
      </c>
      <c r="R184" s="30"/>
      <c r="S184" s="30"/>
      <c r="T184" s="30"/>
      <c r="U184" s="31"/>
      <c r="V184" s="30"/>
      <c r="W184" s="30"/>
      <c r="X184" s="30"/>
      <c r="Y184" s="30"/>
      <c r="Z184" s="30"/>
      <c r="AA184" s="30"/>
      <c r="AB184" s="30"/>
      <c r="AC184" s="30"/>
      <c r="BB184" s="18"/>
      <c r="BQ184" s="120"/>
      <c r="BR184" s="123"/>
    </row>
    <row r="185" spans="2:70" s="17" customFormat="1" ht="13.5">
      <c r="B185" s="95"/>
      <c r="C185" s="27">
        <v>60</v>
      </c>
      <c r="D185" s="109" t="s">
        <v>203</v>
      </c>
      <c r="E185" s="27">
        <v>1998</v>
      </c>
      <c r="F185" s="41" t="s">
        <v>78</v>
      </c>
      <c r="G185" s="28"/>
      <c r="H185" s="139"/>
      <c r="I185" s="139"/>
      <c r="J185" s="140"/>
      <c r="K185" s="141"/>
      <c r="L185" s="142"/>
      <c r="M185" s="138" t="s">
        <v>257</v>
      </c>
      <c r="N185" s="138"/>
      <c r="O185" s="207"/>
      <c r="P185" s="30"/>
      <c r="Q185" s="164">
        <v>0.0019097222222222222</v>
      </c>
      <c r="R185" s="30"/>
      <c r="S185" s="30"/>
      <c r="T185" s="30"/>
      <c r="U185" s="31"/>
      <c r="V185" s="30"/>
      <c r="W185" s="30"/>
      <c r="X185" s="30"/>
      <c r="Y185" s="30"/>
      <c r="Z185" s="30"/>
      <c r="AA185" s="30"/>
      <c r="AB185" s="30"/>
      <c r="AC185" s="30"/>
      <c r="BB185" s="18"/>
      <c r="BQ185" s="130"/>
      <c r="BR185" s="129"/>
    </row>
    <row r="186" spans="2:70" s="17" customFormat="1" ht="13.5">
      <c r="B186" s="95"/>
      <c r="C186" s="27">
        <v>66</v>
      </c>
      <c r="D186" s="41" t="s">
        <v>204</v>
      </c>
      <c r="E186" s="27">
        <v>1999</v>
      </c>
      <c r="F186" s="125" t="s">
        <v>62</v>
      </c>
      <c r="G186" s="28"/>
      <c r="H186" s="139"/>
      <c r="I186" s="139"/>
      <c r="J186" s="140"/>
      <c r="K186" s="141"/>
      <c r="L186" s="142"/>
      <c r="M186" s="138" t="s">
        <v>257</v>
      </c>
      <c r="N186" s="138"/>
      <c r="O186" s="207"/>
      <c r="P186" s="30"/>
      <c r="Q186" s="164">
        <v>0.0024189814814814816</v>
      </c>
      <c r="R186" s="30"/>
      <c r="S186" s="30"/>
      <c r="T186" s="121"/>
      <c r="U186" s="31"/>
      <c r="V186" s="31"/>
      <c r="W186" s="30"/>
      <c r="X186" s="30"/>
      <c r="Y186" s="30"/>
      <c r="Z186" s="30"/>
      <c r="AA186" s="30"/>
      <c r="AB186" s="30"/>
      <c r="AC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BB186" s="18"/>
      <c r="BC186" s="33"/>
      <c r="BD186" s="58"/>
      <c r="BE186" s="133"/>
      <c r="BJ186" s="58"/>
      <c r="BK186" s="84"/>
      <c r="BL186" s="30"/>
      <c r="BQ186" s="130"/>
      <c r="BR186" s="129"/>
    </row>
    <row r="187" spans="2:70" s="17" customFormat="1" ht="13.5">
      <c r="B187" s="240" t="s">
        <v>260</v>
      </c>
      <c r="C187" s="240"/>
      <c r="D187" s="240"/>
      <c r="E187" s="240"/>
      <c r="F187" s="223"/>
      <c r="G187" s="35"/>
      <c r="H187" s="51"/>
      <c r="I187" s="51"/>
      <c r="J187" s="51"/>
      <c r="K187" s="51"/>
      <c r="L187" s="153"/>
      <c r="M187" s="128"/>
      <c r="N187" s="128"/>
      <c r="O187" s="207"/>
      <c r="P187" s="30"/>
      <c r="Q187" s="163"/>
      <c r="R187" s="30"/>
      <c r="S187" s="30"/>
      <c r="T187" s="121"/>
      <c r="U187" s="31"/>
      <c r="V187" s="31"/>
      <c r="W187" s="30"/>
      <c r="X187" s="30"/>
      <c r="Y187" s="30"/>
      <c r="Z187" s="30"/>
      <c r="AA187" s="30"/>
      <c r="AB187" s="30"/>
      <c r="AC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BB187" s="18"/>
      <c r="BC187" s="33"/>
      <c r="BD187" s="58"/>
      <c r="BE187" s="133"/>
      <c r="BJ187" s="58"/>
      <c r="BK187" s="84"/>
      <c r="BL187" s="30"/>
      <c r="BQ187" s="130"/>
      <c r="BR187" s="129"/>
    </row>
    <row r="188" spans="2:70" s="39" customFormat="1" ht="15">
      <c r="B188" s="91" t="s">
        <v>13</v>
      </c>
      <c r="C188" s="91"/>
      <c r="D188" s="241"/>
      <c r="E188" s="241"/>
      <c r="F188" s="91" t="s">
        <v>24</v>
      </c>
      <c r="G188" s="91" t="s">
        <v>19</v>
      </c>
      <c r="H188" s="241" t="s">
        <v>18</v>
      </c>
      <c r="I188" s="241"/>
      <c r="J188" s="241"/>
      <c r="K188" s="241"/>
      <c r="L188" s="241"/>
      <c r="M188" s="35"/>
      <c r="N188" s="90"/>
      <c r="O188" s="206"/>
      <c r="BB188" s="38"/>
      <c r="BR188" s="115"/>
    </row>
    <row r="189" spans="2:70" s="88" customFormat="1" ht="13.5">
      <c r="B189" s="76" t="s">
        <v>0</v>
      </c>
      <c r="C189" s="76" t="s">
        <v>1</v>
      </c>
      <c r="D189" s="97" t="s">
        <v>2</v>
      </c>
      <c r="E189" s="76" t="s">
        <v>3</v>
      </c>
      <c r="F189" s="76" t="s">
        <v>4</v>
      </c>
      <c r="G189" s="75" t="s">
        <v>20</v>
      </c>
      <c r="H189" s="99" t="s">
        <v>5</v>
      </c>
      <c r="I189" s="99" t="s">
        <v>5</v>
      </c>
      <c r="J189" s="76" t="s">
        <v>7</v>
      </c>
      <c r="K189" s="100" t="s">
        <v>7</v>
      </c>
      <c r="L189" s="100" t="s">
        <v>6</v>
      </c>
      <c r="M189" s="103" t="s">
        <v>8</v>
      </c>
      <c r="N189" s="76" t="s">
        <v>16</v>
      </c>
      <c r="O189" s="212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K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BB189" s="89"/>
      <c r="BR189" s="118"/>
    </row>
    <row r="190" spans="2:70" s="17" customFormat="1" ht="13.5">
      <c r="B190" s="92" t="s">
        <v>26</v>
      </c>
      <c r="C190" s="92" t="s">
        <v>27</v>
      </c>
      <c r="D190" s="98" t="s">
        <v>28</v>
      </c>
      <c r="E190" s="92"/>
      <c r="F190" s="92" t="s">
        <v>29</v>
      </c>
      <c r="G190" s="94" t="s">
        <v>32</v>
      </c>
      <c r="H190" s="101" t="s">
        <v>7</v>
      </c>
      <c r="I190" s="101" t="s">
        <v>7</v>
      </c>
      <c r="J190" s="92" t="s">
        <v>30</v>
      </c>
      <c r="K190" s="93" t="s">
        <v>30</v>
      </c>
      <c r="L190" s="102" t="s">
        <v>31</v>
      </c>
      <c r="M190" s="94" t="s">
        <v>32</v>
      </c>
      <c r="N190" s="94" t="s">
        <v>33</v>
      </c>
      <c r="O190" s="207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BB190" s="18"/>
      <c r="BR190" s="111"/>
    </row>
    <row r="191" spans="2:70" s="17" customFormat="1" ht="13.5">
      <c r="B191" s="95">
        <v>1</v>
      </c>
      <c r="C191" s="158">
        <v>83</v>
      </c>
      <c r="D191" s="109" t="s">
        <v>250</v>
      </c>
      <c r="E191" s="143">
        <v>1996</v>
      </c>
      <c r="F191" s="41" t="s">
        <v>239</v>
      </c>
      <c r="G191" s="197">
        <f aca="true" t="shared" si="26" ref="G191:G196">M191-Q191</f>
        <v>0.026111111111111113</v>
      </c>
      <c r="H191" s="105">
        <v>0</v>
      </c>
      <c r="I191" s="105">
        <v>0</v>
      </c>
      <c r="J191" s="95">
        <v>3</v>
      </c>
      <c r="K191" s="106">
        <v>2</v>
      </c>
      <c r="L191" s="107">
        <f aca="true" t="shared" si="27" ref="L191:L196">SUM(H191:K191)</f>
        <v>5</v>
      </c>
      <c r="M191" s="138">
        <v>0.026111111111111113</v>
      </c>
      <c r="N191" s="96"/>
      <c r="O191" s="207"/>
      <c r="P191" s="30"/>
      <c r="Q191" s="196">
        <v>0</v>
      </c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BB191" s="18"/>
      <c r="BR191" s="111"/>
    </row>
    <row r="192" spans="2:70" s="17" customFormat="1" ht="13.5">
      <c r="B192" s="95">
        <v>2</v>
      </c>
      <c r="C192" s="158">
        <v>86</v>
      </c>
      <c r="D192" s="41" t="s">
        <v>251</v>
      </c>
      <c r="E192" s="27">
        <v>1996</v>
      </c>
      <c r="F192" s="41" t="s">
        <v>239</v>
      </c>
      <c r="G192" s="197">
        <f t="shared" si="26"/>
        <v>0.026157407407407407</v>
      </c>
      <c r="H192" s="105">
        <v>2</v>
      </c>
      <c r="I192" s="105">
        <v>1</v>
      </c>
      <c r="J192" s="95">
        <v>4</v>
      </c>
      <c r="K192" s="106">
        <v>2</v>
      </c>
      <c r="L192" s="107">
        <f t="shared" si="27"/>
        <v>9</v>
      </c>
      <c r="M192" s="138">
        <v>0.026504629629629628</v>
      </c>
      <c r="N192" s="138">
        <f>M192-"0:37:36"</f>
        <v>0.00039351851851851527</v>
      </c>
      <c r="O192" s="207"/>
      <c r="P192" s="30"/>
      <c r="Q192" s="196">
        <v>0.00034722222222222224</v>
      </c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BB192" s="18"/>
      <c r="BR192" s="111"/>
    </row>
    <row r="193" spans="2:70" s="17" customFormat="1" ht="13.5">
      <c r="B193" s="95">
        <v>3</v>
      </c>
      <c r="C193" s="158">
        <v>88</v>
      </c>
      <c r="D193" s="109" t="s">
        <v>248</v>
      </c>
      <c r="E193" s="143">
        <v>1996</v>
      </c>
      <c r="F193" s="41" t="s">
        <v>167</v>
      </c>
      <c r="G193" s="197">
        <f t="shared" si="26"/>
        <v>0.026747685185185183</v>
      </c>
      <c r="H193" s="105">
        <v>0</v>
      </c>
      <c r="I193" s="105">
        <v>1</v>
      </c>
      <c r="J193" s="95">
        <v>2</v>
      </c>
      <c r="K193" s="106">
        <v>3</v>
      </c>
      <c r="L193" s="107">
        <f t="shared" si="27"/>
        <v>6</v>
      </c>
      <c r="M193" s="138">
        <v>0.027349537037037037</v>
      </c>
      <c r="N193" s="138">
        <f>M193-"0:37:36"</f>
        <v>0.001238425925925924</v>
      </c>
      <c r="O193" s="207"/>
      <c r="P193" s="30"/>
      <c r="Q193" s="196">
        <v>0.0006018518518518519</v>
      </c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BB193" s="18"/>
      <c r="BR193" s="111"/>
    </row>
    <row r="194" spans="2:70" s="17" customFormat="1" ht="13.5">
      <c r="B194" s="95">
        <v>4</v>
      </c>
      <c r="C194" s="158">
        <v>92</v>
      </c>
      <c r="D194" s="109" t="s">
        <v>252</v>
      </c>
      <c r="E194" s="143">
        <v>1997</v>
      </c>
      <c r="F194" s="47" t="s">
        <v>183</v>
      </c>
      <c r="G194" s="197">
        <f t="shared" si="26"/>
        <v>0.027442129629629632</v>
      </c>
      <c r="H194" s="105">
        <v>0</v>
      </c>
      <c r="I194" s="105">
        <v>2</v>
      </c>
      <c r="J194" s="95">
        <v>3</v>
      </c>
      <c r="K194" s="106">
        <v>0</v>
      </c>
      <c r="L194" s="107">
        <f t="shared" si="27"/>
        <v>5</v>
      </c>
      <c r="M194" s="138">
        <v>0.0290625</v>
      </c>
      <c r="N194" s="138">
        <f>M194-"0:37:36"</f>
        <v>0.002951388888888889</v>
      </c>
      <c r="O194" s="207"/>
      <c r="P194" s="30"/>
      <c r="Q194" s="196">
        <v>0.0016203703703703703</v>
      </c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BB194" s="18"/>
      <c r="BR194" s="111"/>
    </row>
    <row r="195" spans="2:70" s="17" customFormat="1" ht="13.5">
      <c r="B195" s="95">
        <v>5</v>
      </c>
      <c r="C195" s="158">
        <v>97</v>
      </c>
      <c r="D195" s="109" t="s">
        <v>249</v>
      </c>
      <c r="E195" s="143">
        <v>1997</v>
      </c>
      <c r="F195" s="47" t="s">
        <v>85</v>
      </c>
      <c r="G195" s="197">
        <f t="shared" si="26"/>
        <v>0.030335648148148146</v>
      </c>
      <c r="H195" s="105">
        <v>3</v>
      </c>
      <c r="I195" s="105">
        <v>2</v>
      </c>
      <c r="J195" s="95">
        <v>4</v>
      </c>
      <c r="K195" s="106">
        <v>2</v>
      </c>
      <c r="L195" s="107">
        <f t="shared" si="27"/>
        <v>11</v>
      </c>
      <c r="M195" s="138">
        <v>0.033680555555555554</v>
      </c>
      <c r="N195" s="138">
        <f>M195-"0:37:36"</f>
        <v>0.007569444444444441</v>
      </c>
      <c r="O195" s="207"/>
      <c r="P195" s="30"/>
      <c r="Q195" s="196">
        <v>0.003344907407407407</v>
      </c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BB195" s="18"/>
      <c r="BR195" s="111"/>
    </row>
    <row r="196" spans="2:70" s="17" customFormat="1" ht="13.5">
      <c r="B196" s="95">
        <v>6</v>
      </c>
      <c r="C196" s="158">
        <v>98</v>
      </c>
      <c r="D196" s="41" t="s">
        <v>253</v>
      </c>
      <c r="E196" s="27">
        <v>1997</v>
      </c>
      <c r="F196" s="41" t="s">
        <v>68</v>
      </c>
      <c r="G196" s="197">
        <f t="shared" si="26"/>
        <v>0.029837962962962962</v>
      </c>
      <c r="H196" s="105">
        <v>3</v>
      </c>
      <c r="I196" s="105">
        <v>1</v>
      </c>
      <c r="J196" s="95">
        <v>1</v>
      </c>
      <c r="K196" s="106">
        <v>1</v>
      </c>
      <c r="L196" s="107">
        <f t="shared" si="27"/>
        <v>6</v>
      </c>
      <c r="M196" s="138">
        <v>0.03414351851851852</v>
      </c>
      <c r="N196" s="138">
        <f>M196-"0:37:36"</f>
        <v>0.008032407407407405</v>
      </c>
      <c r="O196" s="207"/>
      <c r="P196" s="30"/>
      <c r="Q196" s="196">
        <v>0.0043055555555555555</v>
      </c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BB196" s="18"/>
      <c r="BR196" s="111"/>
    </row>
    <row r="197" spans="2:70" s="17" customFormat="1" ht="13.5">
      <c r="B197" s="95"/>
      <c r="C197" s="158">
        <v>99</v>
      </c>
      <c r="D197" s="178" t="s">
        <v>254</v>
      </c>
      <c r="E197" s="27">
        <v>1997</v>
      </c>
      <c r="F197" s="108" t="s">
        <v>78</v>
      </c>
      <c r="G197" s="197"/>
      <c r="H197" s="105"/>
      <c r="I197" s="105"/>
      <c r="J197" s="95"/>
      <c r="K197" s="106"/>
      <c r="L197" s="107"/>
      <c r="M197" s="96" t="s">
        <v>257</v>
      </c>
      <c r="N197" s="96"/>
      <c r="O197" s="207"/>
      <c r="P197" s="30"/>
      <c r="Q197" s="196">
        <v>0.0049884259259259265</v>
      </c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BB197" s="18"/>
      <c r="BR197" s="111"/>
    </row>
    <row r="198" spans="2:70" s="17" customFormat="1" ht="13.5">
      <c r="B198" s="121"/>
      <c r="C198" s="152"/>
      <c r="D198" s="79"/>
      <c r="E198" s="78"/>
      <c r="F198" s="30"/>
      <c r="G198" s="132"/>
      <c r="H198" s="121"/>
      <c r="I198" s="121"/>
      <c r="J198" s="121"/>
      <c r="K198" s="121"/>
      <c r="L198" s="78"/>
      <c r="M198" s="128"/>
      <c r="N198" s="128"/>
      <c r="O198" s="207"/>
      <c r="P198" s="30"/>
      <c r="Q198" s="30"/>
      <c r="R198" s="30"/>
      <c r="S198" s="30"/>
      <c r="T198" s="121"/>
      <c r="U198" s="31"/>
      <c r="V198" s="31"/>
      <c r="W198" s="30"/>
      <c r="X198" s="30"/>
      <c r="Y198" s="30"/>
      <c r="Z198" s="30"/>
      <c r="AA198" s="30"/>
      <c r="AB198" s="30"/>
      <c r="AC198" s="30"/>
      <c r="BB198" s="18"/>
      <c r="BQ198" s="130"/>
      <c r="BR198" s="129"/>
    </row>
    <row r="199" spans="2:70" s="17" customFormat="1" ht="13.5">
      <c r="B199" s="121"/>
      <c r="C199" s="152"/>
      <c r="D199" s="79"/>
      <c r="E199" s="78"/>
      <c r="F199" s="30"/>
      <c r="G199" s="132"/>
      <c r="H199" s="121"/>
      <c r="I199" s="121"/>
      <c r="J199" s="121"/>
      <c r="K199" s="121"/>
      <c r="L199" s="78"/>
      <c r="M199" s="128"/>
      <c r="N199" s="128"/>
      <c r="O199" s="207"/>
      <c r="P199" s="30"/>
      <c r="Q199" s="30"/>
      <c r="R199" s="30"/>
      <c r="S199" s="30"/>
      <c r="T199" s="121"/>
      <c r="U199" s="31"/>
      <c r="V199" s="31"/>
      <c r="W199" s="30"/>
      <c r="X199" s="30"/>
      <c r="Y199" s="30"/>
      <c r="Z199" s="30"/>
      <c r="AA199" s="30"/>
      <c r="AB199" s="30"/>
      <c r="AC199" s="30"/>
      <c r="BB199" s="18"/>
      <c r="BQ199" s="130"/>
      <c r="BR199" s="129"/>
    </row>
    <row r="200" spans="2:70" s="30" customFormat="1" ht="13.5">
      <c r="B200" s="91" t="s">
        <v>15</v>
      </c>
      <c r="C200" s="91"/>
      <c r="D200" s="242"/>
      <c r="E200" s="242"/>
      <c r="F200" s="91" t="s">
        <v>24</v>
      </c>
      <c r="G200" s="91" t="s">
        <v>19</v>
      </c>
      <c r="H200" s="242" t="s">
        <v>18</v>
      </c>
      <c r="I200" s="242"/>
      <c r="J200" s="242"/>
      <c r="K200" s="242"/>
      <c r="L200" s="242"/>
      <c r="M200" s="35"/>
      <c r="N200" s="90"/>
      <c r="O200" s="207"/>
      <c r="BB200" s="81"/>
      <c r="BR200" s="116"/>
    </row>
    <row r="201" spans="2:70" s="88" customFormat="1" ht="13.5">
      <c r="B201" s="76" t="s">
        <v>0</v>
      </c>
      <c r="C201" s="76" t="s">
        <v>1</v>
      </c>
      <c r="D201" s="97" t="s">
        <v>2</v>
      </c>
      <c r="E201" s="76" t="s">
        <v>3</v>
      </c>
      <c r="F201" s="76" t="s">
        <v>4</v>
      </c>
      <c r="G201" s="75" t="s">
        <v>20</v>
      </c>
      <c r="H201" s="99" t="s">
        <v>5</v>
      </c>
      <c r="I201" s="99" t="s">
        <v>5</v>
      </c>
      <c r="J201" s="76" t="s">
        <v>7</v>
      </c>
      <c r="K201" s="100" t="s">
        <v>7</v>
      </c>
      <c r="L201" s="100" t="s">
        <v>6</v>
      </c>
      <c r="M201" s="103" t="s">
        <v>8</v>
      </c>
      <c r="N201" s="76" t="s">
        <v>16</v>
      </c>
      <c r="O201" s="212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BB201" s="89"/>
      <c r="BR201" s="118"/>
    </row>
    <row r="202" spans="2:70" s="17" customFormat="1" ht="13.5">
      <c r="B202" s="92" t="s">
        <v>26</v>
      </c>
      <c r="C202" s="92" t="s">
        <v>27</v>
      </c>
      <c r="D202" s="98" t="s">
        <v>28</v>
      </c>
      <c r="E202" s="92"/>
      <c r="F202" s="92" t="s">
        <v>29</v>
      </c>
      <c r="G202" s="94" t="s">
        <v>32</v>
      </c>
      <c r="H202" s="101" t="s">
        <v>7</v>
      </c>
      <c r="I202" s="101" t="s">
        <v>7</v>
      </c>
      <c r="J202" s="92" t="s">
        <v>30</v>
      </c>
      <c r="K202" s="93" t="s">
        <v>30</v>
      </c>
      <c r="L202" s="102" t="s">
        <v>31</v>
      </c>
      <c r="M202" s="94" t="s">
        <v>32</v>
      </c>
      <c r="N202" s="94" t="s">
        <v>33</v>
      </c>
      <c r="O202" s="207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BB202" s="18"/>
      <c r="BR202" s="111"/>
    </row>
    <row r="203" spans="2:70" s="17" customFormat="1" ht="13.5">
      <c r="B203" s="95">
        <v>1</v>
      </c>
      <c r="C203" s="27">
        <v>85</v>
      </c>
      <c r="D203" s="47" t="s">
        <v>237</v>
      </c>
      <c r="E203" s="149">
        <v>1978</v>
      </c>
      <c r="F203" s="41" t="s">
        <v>83</v>
      </c>
      <c r="G203" s="28">
        <f aca="true" t="shared" si="28" ref="G203:G213">M203-Q203</f>
        <v>0.023217592592592595</v>
      </c>
      <c r="H203" s="105">
        <v>0</v>
      </c>
      <c r="I203" s="105">
        <v>1</v>
      </c>
      <c r="J203" s="95">
        <v>2</v>
      </c>
      <c r="K203" s="106">
        <v>0</v>
      </c>
      <c r="L203" s="107">
        <f aca="true" t="shared" si="29" ref="L203:L213">SUM(H203:K203)</f>
        <v>3</v>
      </c>
      <c r="M203" s="138">
        <v>0.02349537037037037</v>
      </c>
      <c r="N203" s="138"/>
      <c r="O203" s="207"/>
      <c r="P203" s="30"/>
      <c r="Q203" s="195">
        <v>0.0002777777777777778</v>
      </c>
      <c r="R203" s="30"/>
      <c r="S203" s="30"/>
      <c r="T203" s="30"/>
      <c r="U203" s="31"/>
      <c r="V203" s="30"/>
      <c r="W203" s="30"/>
      <c r="X203" s="30"/>
      <c r="Y203" s="30"/>
      <c r="Z203" s="30"/>
      <c r="AA203" s="30"/>
      <c r="AB203" s="30"/>
      <c r="AC203" s="30"/>
      <c r="BB203" s="18"/>
      <c r="BQ203" s="120"/>
      <c r="BR203" s="123"/>
    </row>
    <row r="204" spans="2:70" s="17" customFormat="1" ht="13.5">
      <c r="B204" s="95">
        <v>2</v>
      </c>
      <c r="C204" s="27">
        <v>90</v>
      </c>
      <c r="D204" s="47" t="s">
        <v>245</v>
      </c>
      <c r="E204" s="149">
        <v>1994</v>
      </c>
      <c r="F204" s="125" t="s">
        <v>124</v>
      </c>
      <c r="G204" s="28">
        <f t="shared" si="28"/>
        <v>0.023182870370370368</v>
      </c>
      <c r="H204" s="105">
        <v>1</v>
      </c>
      <c r="I204" s="105">
        <v>1</v>
      </c>
      <c r="J204" s="95">
        <v>1</v>
      </c>
      <c r="K204" s="106">
        <v>0</v>
      </c>
      <c r="L204" s="107">
        <f t="shared" si="29"/>
        <v>3</v>
      </c>
      <c r="M204" s="138">
        <v>0.02442129629629629</v>
      </c>
      <c r="N204" s="138">
        <f>M204-"0:33:50"</f>
        <v>0.0009259259259259203</v>
      </c>
      <c r="O204" s="207"/>
      <c r="P204" s="30"/>
      <c r="Q204" s="195">
        <v>0.0012384259259259258</v>
      </c>
      <c r="R204" s="30"/>
      <c r="S204" s="30"/>
      <c r="T204" s="30"/>
      <c r="U204" s="31"/>
      <c r="V204" s="30"/>
      <c r="W204" s="30"/>
      <c r="X204" s="30"/>
      <c r="Y204" s="30"/>
      <c r="Z204" s="30"/>
      <c r="AA204" s="30"/>
      <c r="AB204" s="30"/>
      <c r="AC204" s="30"/>
      <c r="BB204" s="18"/>
      <c r="BQ204" s="120"/>
      <c r="BR204" s="123"/>
    </row>
    <row r="205" spans="2:70" s="17" customFormat="1" ht="13.5">
      <c r="B205" s="95">
        <v>3</v>
      </c>
      <c r="C205" s="27">
        <v>87</v>
      </c>
      <c r="D205" s="47" t="s">
        <v>244</v>
      </c>
      <c r="E205" s="149">
        <v>1994</v>
      </c>
      <c r="F205" s="108" t="s">
        <v>142</v>
      </c>
      <c r="G205" s="28">
        <f t="shared" si="28"/>
        <v>0.023935185185185188</v>
      </c>
      <c r="H205" s="105">
        <v>1</v>
      </c>
      <c r="I205" s="105">
        <v>3</v>
      </c>
      <c r="J205" s="95">
        <v>1</v>
      </c>
      <c r="K205" s="106">
        <v>0</v>
      </c>
      <c r="L205" s="107">
        <f t="shared" si="29"/>
        <v>5</v>
      </c>
      <c r="M205" s="138">
        <v>0.024444444444444446</v>
      </c>
      <c r="N205" s="138">
        <f aca="true" t="shared" si="30" ref="N205:N213">M205-"0:33:50"</f>
        <v>0.0009490740740740744</v>
      </c>
      <c r="O205" s="207"/>
      <c r="P205" s="30"/>
      <c r="Q205" s="195">
        <v>0.0005092592592592592</v>
      </c>
      <c r="R205" s="30"/>
      <c r="S205" s="30"/>
      <c r="T205" s="30"/>
      <c r="U205" s="31"/>
      <c r="V205" s="30"/>
      <c r="W205" s="30"/>
      <c r="X205" s="30"/>
      <c r="Y205" s="30"/>
      <c r="Z205" s="30"/>
      <c r="AA205" s="30"/>
      <c r="AB205" s="30"/>
      <c r="AC205" s="30"/>
      <c r="BB205" s="18"/>
      <c r="BQ205" s="120"/>
      <c r="BR205" s="123"/>
    </row>
    <row r="206" spans="2:70" s="17" customFormat="1" ht="13.5">
      <c r="B206" s="95">
        <v>4</v>
      </c>
      <c r="C206" s="27">
        <v>82</v>
      </c>
      <c r="D206" s="47" t="s">
        <v>235</v>
      </c>
      <c r="E206" s="149">
        <v>1989</v>
      </c>
      <c r="F206" s="108" t="s">
        <v>236</v>
      </c>
      <c r="G206" s="28">
        <f t="shared" si="28"/>
        <v>0.02466435185185185</v>
      </c>
      <c r="H206" s="105">
        <v>1</v>
      </c>
      <c r="I206" s="105">
        <v>1</v>
      </c>
      <c r="J206" s="95">
        <v>2</v>
      </c>
      <c r="K206" s="106">
        <v>3</v>
      </c>
      <c r="L206" s="107">
        <f t="shared" si="29"/>
        <v>7</v>
      </c>
      <c r="M206" s="138">
        <v>0.02466435185185185</v>
      </c>
      <c r="N206" s="138">
        <f t="shared" si="30"/>
        <v>0.0011689814814814792</v>
      </c>
      <c r="O206" s="207"/>
      <c r="P206" s="30"/>
      <c r="Q206" s="195">
        <v>0</v>
      </c>
      <c r="R206" s="30"/>
      <c r="S206" s="30"/>
      <c r="T206" s="30"/>
      <c r="U206" s="31"/>
      <c r="V206" s="30"/>
      <c r="W206" s="30"/>
      <c r="X206" s="30"/>
      <c r="Y206" s="30"/>
      <c r="Z206" s="30"/>
      <c r="AA206" s="30"/>
      <c r="AB206" s="30"/>
      <c r="AC206" s="30"/>
      <c r="BB206" s="18"/>
      <c r="BQ206" s="120"/>
      <c r="BR206" s="123"/>
    </row>
    <row r="207" spans="2:70" s="17" customFormat="1" ht="13.5">
      <c r="B207" s="95">
        <v>5</v>
      </c>
      <c r="C207" s="27">
        <v>89</v>
      </c>
      <c r="D207" s="47" t="s">
        <v>241</v>
      </c>
      <c r="E207" s="27">
        <v>1983</v>
      </c>
      <c r="F207" s="41" t="s">
        <v>83</v>
      </c>
      <c r="G207" s="28">
        <f t="shared" si="28"/>
        <v>0.024085648148148148</v>
      </c>
      <c r="H207" s="105">
        <v>2</v>
      </c>
      <c r="I207" s="105">
        <v>0</v>
      </c>
      <c r="J207" s="95">
        <v>2</v>
      </c>
      <c r="K207" s="106">
        <v>1</v>
      </c>
      <c r="L207" s="107">
        <f t="shared" si="29"/>
        <v>5</v>
      </c>
      <c r="M207" s="138">
        <v>0.02480324074074074</v>
      </c>
      <c r="N207" s="138">
        <f t="shared" si="30"/>
        <v>0.001307870370370369</v>
      </c>
      <c r="O207" s="207"/>
      <c r="P207" s="30"/>
      <c r="Q207" s="195">
        <v>0.0007175925925925927</v>
      </c>
      <c r="R207" s="30"/>
      <c r="S207" s="30"/>
      <c r="T207" s="30"/>
      <c r="U207" s="31"/>
      <c r="V207" s="30"/>
      <c r="W207" s="30"/>
      <c r="X207" s="30"/>
      <c r="Y207" s="30"/>
      <c r="Z207" s="30"/>
      <c r="AA207" s="30"/>
      <c r="AB207" s="30"/>
      <c r="AC207" s="30"/>
      <c r="BB207" s="18"/>
      <c r="BQ207" s="120"/>
      <c r="BR207" s="123"/>
    </row>
    <row r="208" spans="2:70" s="17" customFormat="1" ht="13.5">
      <c r="B208" s="95">
        <v>6</v>
      </c>
      <c r="C208" s="27">
        <v>84</v>
      </c>
      <c r="D208" s="47" t="s">
        <v>243</v>
      </c>
      <c r="E208" s="27">
        <v>1992</v>
      </c>
      <c r="F208" s="108" t="s">
        <v>83</v>
      </c>
      <c r="G208" s="28">
        <f t="shared" si="28"/>
        <v>0.02524305555555556</v>
      </c>
      <c r="H208" s="105">
        <v>4</v>
      </c>
      <c r="I208" s="105">
        <v>1</v>
      </c>
      <c r="J208" s="95">
        <v>2</v>
      </c>
      <c r="K208" s="106">
        <v>2</v>
      </c>
      <c r="L208" s="107">
        <f t="shared" si="29"/>
        <v>9</v>
      </c>
      <c r="M208" s="138">
        <v>0.02532407407407408</v>
      </c>
      <c r="N208" s="138">
        <f t="shared" si="30"/>
        <v>0.0018287037037037074</v>
      </c>
      <c r="O208" s="207"/>
      <c r="P208" s="30"/>
      <c r="Q208" s="195">
        <v>8.101851851851852E-05</v>
      </c>
      <c r="R208" s="30"/>
      <c r="S208" s="30"/>
      <c r="T208" s="30"/>
      <c r="U208" s="31"/>
      <c r="V208" s="30"/>
      <c r="W208" s="30"/>
      <c r="X208" s="30"/>
      <c r="Y208" s="30"/>
      <c r="Z208" s="30"/>
      <c r="AA208" s="30"/>
      <c r="AB208" s="30"/>
      <c r="AC208" s="30"/>
      <c r="BB208" s="18"/>
      <c r="BQ208" s="120"/>
      <c r="BR208" s="123"/>
    </row>
    <row r="209" spans="2:70" s="17" customFormat="1" ht="13.5">
      <c r="B209" s="95">
        <v>7</v>
      </c>
      <c r="C209" s="27">
        <v>93</v>
      </c>
      <c r="D209" s="47" t="s">
        <v>246</v>
      </c>
      <c r="E209" s="27">
        <v>1992</v>
      </c>
      <c r="F209" s="41" t="s">
        <v>239</v>
      </c>
      <c r="G209" s="28">
        <f t="shared" si="28"/>
        <v>0.024641203703703703</v>
      </c>
      <c r="H209" s="105">
        <v>2</v>
      </c>
      <c r="I209" s="105">
        <v>0</v>
      </c>
      <c r="J209" s="95">
        <v>0</v>
      </c>
      <c r="K209" s="106">
        <v>1</v>
      </c>
      <c r="L209" s="107">
        <f t="shared" si="29"/>
        <v>3</v>
      </c>
      <c r="M209" s="138">
        <v>0.026284722222222223</v>
      </c>
      <c r="N209" s="138">
        <f t="shared" si="30"/>
        <v>0.002789351851851852</v>
      </c>
      <c r="O209" s="207"/>
      <c r="P209" s="30"/>
      <c r="Q209" s="195">
        <v>0.0016435185185185183</v>
      </c>
      <c r="R209" s="30"/>
      <c r="S209" s="30"/>
      <c r="T209" s="30"/>
      <c r="U209" s="31"/>
      <c r="V209" s="30"/>
      <c r="W209" s="30"/>
      <c r="X209" s="30"/>
      <c r="Y209" s="30"/>
      <c r="Z209" s="30"/>
      <c r="AA209" s="30"/>
      <c r="AB209" s="30"/>
      <c r="AC209" s="30"/>
      <c r="BB209" s="18"/>
      <c r="BQ209" s="120"/>
      <c r="BR209" s="123"/>
    </row>
    <row r="210" spans="2:70" s="17" customFormat="1" ht="13.5">
      <c r="B210" s="95">
        <v>8</v>
      </c>
      <c r="C210" s="27">
        <v>94</v>
      </c>
      <c r="D210" s="47" t="s">
        <v>240</v>
      </c>
      <c r="E210" s="27">
        <v>1990</v>
      </c>
      <c r="F210" s="108" t="s">
        <v>64</v>
      </c>
      <c r="G210" s="28">
        <f t="shared" si="28"/>
        <v>0.02521990740740741</v>
      </c>
      <c r="H210" s="105">
        <v>2</v>
      </c>
      <c r="I210" s="105">
        <v>1</v>
      </c>
      <c r="J210" s="95">
        <v>2</v>
      </c>
      <c r="K210" s="106">
        <v>2</v>
      </c>
      <c r="L210" s="107">
        <f t="shared" si="29"/>
        <v>7</v>
      </c>
      <c r="M210" s="138">
        <v>0.02695601851851852</v>
      </c>
      <c r="N210" s="138">
        <f t="shared" si="30"/>
        <v>0.00346064814814815</v>
      </c>
      <c r="O210" s="207"/>
      <c r="P210" s="30"/>
      <c r="Q210" s="195">
        <v>0.001736111111111111</v>
      </c>
      <c r="R210" s="30"/>
      <c r="S210" s="30"/>
      <c r="T210" s="30"/>
      <c r="U210" s="31"/>
      <c r="V210" s="30"/>
      <c r="W210" s="30"/>
      <c r="X210" s="30"/>
      <c r="Y210" s="30"/>
      <c r="Z210" s="30"/>
      <c r="AA210" s="30"/>
      <c r="AB210" s="30"/>
      <c r="AC210" s="30"/>
      <c r="BB210" s="18"/>
      <c r="BQ210" s="120"/>
      <c r="BR210" s="123"/>
    </row>
    <row r="211" spans="2:70" s="17" customFormat="1" ht="13.5">
      <c r="B211" s="95">
        <v>9</v>
      </c>
      <c r="C211" s="27">
        <v>91</v>
      </c>
      <c r="D211" s="47" t="s">
        <v>238</v>
      </c>
      <c r="E211" s="27">
        <v>1992</v>
      </c>
      <c r="F211" s="41" t="s">
        <v>239</v>
      </c>
      <c r="G211" s="28">
        <f t="shared" si="28"/>
        <v>0.026863425925925926</v>
      </c>
      <c r="H211" s="105">
        <v>2</v>
      </c>
      <c r="I211" s="105">
        <v>3</v>
      </c>
      <c r="J211" s="95">
        <v>2</v>
      </c>
      <c r="K211" s="106">
        <v>3</v>
      </c>
      <c r="L211" s="107">
        <f t="shared" si="29"/>
        <v>10</v>
      </c>
      <c r="M211" s="138">
        <v>0.02832175925925926</v>
      </c>
      <c r="N211" s="138">
        <f t="shared" si="30"/>
        <v>0.004826388888888887</v>
      </c>
      <c r="O211" s="207"/>
      <c r="P211" s="30"/>
      <c r="Q211" s="195">
        <v>0.0014583333333333334</v>
      </c>
      <c r="R211" s="30"/>
      <c r="S211" s="30"/>
      <c r="T211" s="30"/>
      <c r="U211" s="31"/>
      <c r="V211" s="30"/>
      <c r="W211" s="30"/>
      <c r="X211" s="30"/>
      <c r="Y211" s="30"/>
      <c r="Z211" s="30"/>
      <c r="AA211" s="30"/>
      <c r="AB211" s="30"/>
      <c r="AC211" s="30"/>
      <c r="BB211" s="18"/>
      <c r="BQ211" s="120"/>
      <c r="BR211" s="123"/>
    </row>
    <row r="212" spans="2:70" s="17" customFormat="1" ht="13.5">
      <c r="B212" s="95">
        <v>10</v>
      </c>
      <c r="C212" s="27">
        <v>95</v>
      </c>
      <c r="D212" s="47" t="s">
        <v>242</v>
      </c>
      <c r="E212" s="27">
        <v>1991</v>
      </c>
      <c r="F212" s="41" t="s">
        <v>239</v>
      </c>
      <c r="G212" s="28">
        <f t="shared" si="28"/>
        <v>0.026319444444444444</v>
      </c>
      <c r="H212" s="105">
        <v>1</v>
      </c>
      <c r="I212" s="105">
        <v>1</v>
      </c>
      <c r="J212" s="95">
        <v>4</v>
      </c>
      <c r="K212" s="106">
        <v>2</v>
      </c>
      <c r="L212" s="107">
        <f t="shared" si="29"/>
        <v>8</v>
      </c>
      <c r="M212" s="138">
        <v>0.028530092592592593</v>
      </c>
      <c r="N212" s="138">
        <f t="shared" si="30"/>
        <v>0.005034722222222222</v>
      </c>
      <c r="O212" s="207"/>
      <c r="P212" s="30"/>
      <c r="Q212" s="196">
        <v>0.0022106481481481478</v>
      </c>
      <c r="R212" s="30"/>
      <c r="S212" s="30"/>
      <c r="T212" s="30"/>
      <c r="U212" s="31"/>
      <c r="V212" s="30"/>
      <c r="W212" s="30"/>
      <c r="X212" s="30"/>
      <c r="Y212" s="30"/>
      <c r="Z212" s="30"/>
      <c r="AA212" s="30"/>
      <c r="AB212" s="30"/>
      <c r="AC212" s="30"/>
      <c r="BB212" s="18"/>
      <c r="BQ212" s="120"/>
      <c r="BR212" s="123"/>
    </row>
    <row r="213" spans="2:70" s="17" customFormat="1" ht="13.5">
      <c r="B213" s="95">
        <v>11</v>
      </c>
      <c r="C213" s="27">
        <v>96</v>
      </c>
      <c r="D213" s="47" t="s">
        <v>247</v>
      </c>
      <c r="E213" s="27">
        <v>1993</v>
      </c>
      <c r="F213" s="41" t="s">
        <v>239</v>
      </c>
      <c r="G213" s="28">
        <f t="shared" si="28"/>
        <v>0.026030092592592598</v>
      </c>
      <c r="H213" s="105">
        <v>1</v>
      </c>
      <c r="I213" s="105">
        <v>0</v>
      </c>
      <c r="J213" s="95">
        <v>3</v>
      </c>
      <c r="K213" s="106">
        <v>4</v>
      </c>
      <c r="L213" s="107">
        <f t="shared" si="29"/>
        <v>8</v>
      </c>
      <c r="M213" s="36">
        <v>0.028611111111111115</v>
      </c>
      <c r="N213" s="138">
        <f t="shared" si="30"/>
        <v>0.005115740740740744</v>
      </c>
      <c r="O213" s="207"/>
      <c r="P213" s="30"/>
      <c r="Q213" s="196">
        <v>0.0025810185185185185</v>
      </c>
      <c r="R213" s="30"/>
      <c r="S213" s="30"/>
      <c r="T213" s="121"/>
      <c r="U213" s="31"/>
      <c r="V213" s="30"/>
      <c r="W213" s="30"/>
      <c r="X213" s="30"/>
      <c r="Y213" s="30"/>
      <c r="Z213" s="30"/>
      <c r="AA213" s="30"/>
      <c r="AB213" s="30"/>
      <c r="AC213" s="30"/>
      <c r="BB213" s="34"/>
      <c r="BC213" s="34"/>
      <c r="BD213" s="31"/>
      <c r="BJ213" s="58"/>
      <c r="BK213" s="42"/>
      <c r="BL213" s="42"/>
      <c r="BQ213" s="120"/>
      <c r="BR213" s="123"/>
    </row>
    <row r="214" spans="2:70" s="17" customFormat="1" ht="13.5">
      <c r="B214" s="121"/>
      <c r="C214" s="152"/>
      <c r="D214" s="30"/>
      <c r="E214" s="121"/>
      <c r="F214" s="77"/>
      <c r="G214" s="136"/>
      <c r="H214" s="121"/>
      <c r="I214" s="121"/>
      <c r="J214" s="121"/>
      <c r="K214" s="121"/>
      <c r="L214" s="78"/>
      <c r="M214" s="35"/>
      <c r="N214" s="128"/>
      <c r="O214" s="207"/>
      <c r="P214" s="30"/>
      <c r="Q214" s="30"/>
      <c r="R214" s="30"/>
      <c r="S214" s="30"/>
      <c r="T214" s="121"/>
      <c r="U214" s="31"/>
      <c r="V214" s="31"/>
      <c r="W214" s="30"/>
      <c r="X214" s="30"/>
      <c r="Y214" s="30"/>
      <c r="Z214" s="30"/>
      <c r="AA214" s="30"/>
      <c r="AB214" s="30"/>
      <c r="AC214" s="30"/>
      <c r="BB214" s="18"/>
      <c r="BC214" s="34"/>
      <c r="BJ214" s="58"/>
      <c r="BK214" s="42"/>
      <c r="BL214" s="42"/>
      <c r="BQ214" s="130"/>
      <c r="BR214" s="129"/>
    </row>
    <row r="215" spans="2:70" s="17" customFormat="1" ht="13.5">
      <c r="B215" s="121"/>
      <c r="C215" s="152"/>
      <c r="D215" s="30"/>
      <c r="E215" s="121"/>
      <c r="F215" s="77"/>
      <c r="G215" s="136"/>
      <c r="H215" s="121"/>
      <c r="I215" s="121"/>
      <c r="J215" s="121"/>
      <c r="K215" s="121"/>
      <c r="L215" s="78"/>
      <c r="M215" s="35"/>
      <c r="N215" s="128"/>
      <c r="O215" s="207"/>
      <c r="P215" s="30"/>
      <c r="Q215" s="30"/>
      <c r="R215" s="30"/>
      <c r="S215" s="30"/>
      <c r="T215" s="121"/>
      <c r="U215" s="31"/>
      <c r="V215" s="31"/>
      <c r="W215" s="30"/>
      <c r="X215" s="30"/>
      <c r="Y215" s="30"/>
      <c r="Z215" s="30"/>
      <c r="AA215" s="30"/>
      <c r="AB215" s="30"/>
      <c r="AC215" s="30"/>
      <c r="BB215" s="18"/>
      <c r="BC215" s="34"/>
      <c r="BJ215" s="58"/>
      <c r="BK215" s="42"/>
      <c r="BL215" s="42"/>
      <c r="BQ215" s="130"/>
      <c r="BR215" s="129"/>
    </row>
    <row r="216" spans="2:70" s="17" customFormat="1" ht="13.5">
      <c r="B216" s="121"/>
      <c r="C216" s="152"/>
      <c r="D216" s="30"/>
      <c r="E216" s="121"/>
      <c r="F216" s="77"/>
      <c r="G216" s="136"/>
      <c r="H216" s="121"/>
      <c r="I216" s="121"/>
      <c r="J216" s="121"/>
      <c r="K216" s="121"/>
      <c r="L216" s="78"/>
      <c r="M216" s="35"/>
      <c r="N216" s="128"/>
      <c r="O216" s="207"/>
      <c r="P216" s="30"/>
      <c r="Q216" s="30"/>
      <c r="R216" s="30"/>
      <c r="S216" s="30"/>
      <c r="T216" s="121"/>
      <c r="U216" s="31"/>
      <c r="V216" s="31"/>
      <c r="W216" s="30"/>
      <c r="X216" s="30"/>
      <c r="Y216" s="30"/>
      <c r="Z216" s="30"/>
      <c r="AA216" s="30"/>
      <c r="AB216" s="30"/>
      <c r="AC216" s="30"/>
      <c r="BB216" s="18"/>
      <c r="BC216" s="34"/>
      <c r="BJ216" s="58"/>
      <c r="BK216" s="42"/>
      <c r="BL216" s="42"/>
      <c r="BQ216" s="130"/>
      <c r="BR216" s="129"/>
    </row>
    <row r="217" spans="2:70" s="17" customFormat="1" ht="13.5">
      <c r="B217" s="121"/>
      <c r="C217" s="152"/>
      <c r="D217" s="30"/>
      <c r="E217" s="121"/>
      <c r="F217" s="77"/>
      <c r="G217" s="136"/>
      <c r="H217" s="121"/>
      <c r="I217" s="121"/>
      <c r="J217" s="121"/>
      <c r="K217" s="121"/>
      <c r="L217" s="78"/>
      <c r="M217" s="35"/>
      <c r="N217" s="128"/>
      <c r="O217" s="207"/>
      <c r="P217" s="30"/>
      <c r="Q217" s="30"/>
      <c r="R217" s="30"/>
      <c r="S217" s="30"/>
      <c r="T217" s="121"/>
      <c r="U217" s="31"/>
      <c r="V217" s="31"/>
      <c r="W217" s="30"/>
      <c r="X217" s="30"/>
      <c r="Y217" s="30"/>
      <c r="Z217" s="30"/>
      <c r="AA217" s="30"/>
      <c r="AB217" s="30"/>
      <c r="AC217" s="30"/>
      <c r="BB217" s="18"/>
      <c r="BC217" s="34"/>
      <c r="BJ217" s="58"/>
      <c r="BK217" s="42"/>
      <c r="BL217" s="42"/>
      <c r="BQ217" s="130"/>
      <c r="BR217" s="129"/>
    </row>
    <row r="218" spans="2:70" s="17" customFormat="1" ht="13.5">
      <c r="B218" s="121"/>
      <c r="C218" s="152"/>
      <c r="D218" s="30"/>
      <c r="E218" s="121"/>
      <c r="F218" s="77"/>
      <c r="G218" s="136"/>
      <c r="H218" s="121"/>
      <c r="I218" s="121"/>
      <c r="J218" s="121"/>
      <c r="K218" s="121"/>
      <c r="L218" s="78"/>
      <c r="M218" s="35"/>
      <c r="N218" s="128"/>
      <c r="O218" s="207"/>
      <c r="P218" s="30"/>
      <c r="Q218" s="30"/>
      <c r="R218" s="30"/>
      <c r="S218" s="30"/>
      <c r="T218" s="121"/>
      <c r="U218" s="31"/>
      <c r="V218" s="31"/>
      <c r="W218" s="30"/>
      <c r="X218" s="30"/>
      <c r="Y218" s="30"/>
      <c r="Z218" s="30"/>
      <c r="AA218" s="30"/>
      <c r="AB218" s="30"/>
      <c r="AC218" s="30"/>
      <c r="BB218" s="18"/>
      <c r="BC218" s="34"/>
      <c r="BJ218" s="58"/>
      <c r="BK218" s="42"/>
      <c r="BL218" s="42"/>
      <c r="BQ218" s="130"/>
      <c r="BR218" s="129"/>
    </row>
    <row r="219" spans="2:70" s="17" customFormat="1" ht="13.5">
      <c r="B219" s="121"/>
      <c r="C219" s="152"/>
      <c r="D219" s="30"/>
      <c r="E219" s="121"/>
      <c r="F219" s="77"/>
      <c r="G219" s="136"/>
      <c r="H219" s="121"/>
      <c r="I219" s="121"/>
      <c r="J219" s="121"/>
      <c r="K219" s="121"/>
      <c r="L219" s="78"/>
      <c r="M219" s="35"/>
      <c r="N219" s="128"/>
      <c r="O219" s="207"/>
      <c r="P219" s="30"/>
      <c r="Q219" s="30"/>
      <c r="R219" s="30"/>
      <c r="S219" s="30"/>
      <c r="T219" s="121"/>
      <c r="U219" s="31"/>
      <c r="V219" s="31"/>
      <c r="W219" s="30"/>
      <c r="X219" s="30"/>
      <c r="Y219" s="30"/>
      <c r="Z219" s="30"/>
      <c r="AA219" s="30"/>
      <c r="AB219" s="30"/>
      <c r="AC219" s="30"/>
      <c r="BB219" s="18"/>
      <c r="BC219" s="34"/>
      <c r="BJ219" s="58"/>
      <c r="BK219" s="42"/>
      <c r="BL219" s="42"/>
      <c r="BQ219" s="130"/>
      <c r="BR219" s="129"/>
    </row>
    <row r="220" spans="2:70" s="17" customFormat="1" ht="13.5">
      <c r="B220" s="121"/>
      <c r="C220" s="152"/>
      <c r="D220" s="30"/>
      <c r="E220" s="121"/>
      <c r="F220" s="77"/>
      <c r="G220" s="136"/>
      <c r="H220" s="121"/>
      <c r="I220" s="121"/>
      <c r="J220" s="121"/>
      <c r="K220" s="121"/>
      <c r="L220" s="78"/>
      <c r="M220" s="35"/>
      <c r="N220" s="128"/>
      <c r="O220" s="207"/>
      <c r="P220" s="30"/>
      <c r="Q220" s="30"/>
      <c r="R220" s="30"/>
      <c r="S220" s="30"/>
      <c r="T220" s="121"/>
      <c r="U220" s="31"/>
      <c r="V220" s="31"/>
      <c r="W220" s="30"/>
      <c r="X220" s="30"/>
      <c r="Y220" s="30"/>
      <c r="Z220" s="30"/>
      <c r="AA220" s="30"/>
      <c r="AB220" s="30"/>
      <c r="AC220" s="30"/>
      <c r="BB220" s="18"/>
      <c r="BC220" s="34"/>
      <c r="BJ220" s="58"/>
      <c r="BK220" s="42"/>
      <c r="BL220" s="42"/>
      <c r="BQ220" s="130"/>
      <c r="BR220" s="129"/>
    </row>
    <row r="221" spans="2:70" s="17" customFormat="1" ht="13.5">
      <c r="B221" s="71" t="s">
        <v>52</v>
      </c>
      <c r="C221" s="71"/>
      <c r="D221" s="242"/>
      <c r="E221" s="242"/>
      <c r="F221" s="73" t="s">
        <v>25</v>
      </c>
      <c r="G221" s="154" t="s">
        <v>19</v>
      </c>
      <c r="H221" s="242" t="s">
        <v>18</v>
      </c>
      <c r="I221" s="242"/>
      <c r="J221" s="242"/>
      <c r="K221" s="242"/>
      <c r="L221" s="242"/>
      <c r="M221" s="72"/>
      <c r="N221" s="154"/>
      <c r="O221" s="207"/>
      <c r="P221" s="30"/>
      <c r="Q221" s="30"/>
      <c r="R221" s="30"/>
      <c r="S221" s="30"/>
      <c r="T221" s="121"/>
      <c r="U221" s="31"/>
      <c r="V221" s="31"/>
      <c r="W221" s="30"/>
      <c r="X221" s="30"/>
      <c r="Y221" s="30"/>
      <c r="Z221" s="30"/>
      <c r="AA221" s="30"/>
      <c r="AB221" s="30"/>
      <c r="AC221" s="30"/>
      <c r="BB221" s="18"/>
      <c r="BC221" s="34"/>
      <c r="BJ221" s="58"/>
      <c r="BK221" s="42"/>
      <c r="BL221" s="42"/>
      <c r="BQ221" s="130"/>
      <c r="BR221" s="129"/>
    </row>
    <row r="222" spans="2:70" s="17" customFormat="1" ht="13.5">
      <c r="B222" s="76" t="s">
        <v>0</v>
      </c>
      <c r="C222" s="76" t="s">
        <v>1</v>
      </c>
      <c r="D222" s="97" t="s">
        <v>2</v>
      </c>
      <c r="E222" s="76" t="s">
        <v>3</v>
      </c>
      <c r="F222" s="76" t="s">
        <v>4</v>
      </c>
      <c r="G222" s="75" t="s">
        <v>20</v>
      </c>
      <c r="H222" s="99" t="s">
        <v>5</v>
      </c>
      <c r="I222" s="99" t="s">
        <v>5</v>
      </c>
      <c r="J222" s="76" t="s">
        <v>7</v>
      </c>
      <c r="K222" s="100" t="s">
        <v>7</v>
      </c>
      <c r="L222" s="100" t="s">
        <v>6</v>
      </c>
      <c r="M222" s="103" t="s">
        <v>8</v>
      </c>
      <c r="N222" s="76" t="s">
        <v>16</v>
      </c>
      <c r="O222" s="207"/>
      <c r="P222" s="30"/>
      <c r="Q222" s="30"/>
      <c r="R222" s="30"/>
      <c r="S222" s="30"/>
      <c r="T222" s="121"/>
      <c r="U222" s="31"/>
      <c r="V222" s="31"/>
      <c r="W222" s="30"/>
      <c r="X222" s="30"/>
      <c r="Y222" s="30"/>
      <c r="Z222" s="30"/>
      <c r="AA222" s="30"/>
      <c r="AB222" s="30"/>
      <c r="AC222" s="30"/>
      <c r="BB222" s="18"/>
      <c r="BC222" s="34"/>
      <c r="BJ222" s="58"/>
      <c r="BK222" s="42"/>
      <c r="BL222" s="42"/>
      <c r="BQ222" s="130"/>
      <c r="BR222" s="129"/>
    </row>
    <row r="223" spans="2:70" s="17" customFormat="1" ht="13.5">
      <c r="B223" s="92" t="s">
        <v>26</v>
      </c>
      <c r="C223" s="92" t="s">
        <v>27</v>
      </c>
      <c r="D223" s="98" t="s">
        <v>28</v>
      </c>
      <c r="E223" s="92"/>
      <c r="F223" s="92" t="s">
        <v>29</v>
      </c>
      <c r="G223" s="94" t="s">
        <v>32</v>
      </c>
      <c r="H223" s="101" t="s">
        <v>7</v>
      </c>
      <c r="I223" s="101" t="s">
        <v>7</v>
      </c>
      <c r="J223" s="92" t="s">
        <v>30</v>
      </c>
      <c r="K223" s="93" t="s">
        <v>30</v>
      </c>
      <c r="L223" s="102" t="s">
        <v>31</v>
      </c>
      <c r="M223" s="94" t="s">
        <v>32</v>
      </c>
      <c r="N223" s="94" t="s">
        <v>33</v>
      </c>
      <c r="O223" s="207"/>
      <c r="P223" s="30"/>
      <c r="Q223" s="30"/>
      <c r="R223" s="30"/>
      <c r="S223" s="30"/>
      <c r="T223" s="121"/>
      <c r="U223" s="31"/>
      <c r="V223" s="31"/>
      <c r="W223" s="30"/>
      <c r="X223" s="30"/>
      <c r="Y223" s="30"/>
      <c r="Z223" s="30"/>
      <c r="AA223" s="30"/>
      <c r="AB223" s="30"/>
      <c r="AC223" s="30"/>
      <c r="BB223" s="18"/>
      <c r="BC223" s="34"/>
      <c r="BJ223" s="58"/>
      <c r="BK223" s="42"/>
      <c r="BL223" s="42"/>
      <c r="BQ223" s="130"/>
      <c r="BR223" s="129"/>
    </row>
    <row r="224" spans="2:70" s="17" customFormat="1" ht="13.5">
      <c r="B224" s="95">
        <v>1</v>
      </c>
      <c r="C224" s="202">
        <v>4</v>
      </c>
      <c r="D224" s="47" t="s">
        <v>140</v>
      </c>
      <c r="E224" s="27">
        <v>1987</v>
      </c>
      <c r="F224" s="41" t="s">
        <v>83</v>
      </c>
      <c r="G224" s="28">
        <f aca="true" t="shared" si="31" ref="G224:G229">M224-Q224</f>
        <v>0.02525462962962963</v>
      </c>
      <c r="H224" s="139">
        <v>2</v>
      </c>
      <c r="I224" s="139">
        <v>4</v>
      </c>
      <c r="J224" s="140">
        <v>2</v>
      </c>
      <c r="K224" s="141">
        <v>5</v>
      </c>
      <c r="L224" s="142">
        <f aca="true" t="shared" si="32" ref="L224:L229">SUM(H224:K224)</f>
        <v>13</v>
      </c>
      <c r="M224" s="138">
        <v>0.02525462962962963</v>
      </c>
      <c r="N224" s="138"/>
      <c r="O224" s="207"/>
      <c r="P224" s="30"/>
      <c r="Q224" s="164">
        <v>0</v>
      </c>
      <c r="R224" s="30"/>
      <c r="S224" s="30"/>
      <c r="T224" s="121"/>
      <c r="U224" s="31"/>
      <c r="V224" s="31"/>
      <c r="W224" s="30"/>
      <c r="X224" s="30"/>
      <c r="Y224" s="30"/>
      <c r="Z224" s="30"/>
      <c r="AA224" s="30"/>
      <c r="AB224" s="30"/>
      <c r="AC224" s="30"/>
      <c r="BB224" s="18"/>
      <c r="BC224" s="34"/>
      <c r="BJ224" s="58"/>
      <c r="BK224" s="42"/>
      <c r="BL224" s="42"/>
      <c r="BQ224" s="130"/>
      <c r="BR224" s="129"/>
    </row>
    <row r="225" spans="2:70" s="17" customFormat="1" ht="13.5">
      <c r="B225" s="95">
        <v>2</v>
      </c>
      <c r="C225" s="202">
        <v>6</v>
      </c>
      <c r="D225" s="182" t="s">
        <v>143</v>
      </c>
      <c r="E225" s="149">
        <v>1995</v>
      </c>
      <c r="F225" s="41" t="s">
        <v>83</v>
      </c>
      <c r="G225" s="28">
        <f t="shared" si="31"/>
        <v>0.025428240740740744</v>
      </c>
      <c r="H225" s="105">
        <v>2</v>
      </c>
      <c r="I225" s="105">
        <v>3</v>
      </c>
      <c r="J225" s="95">
        <v>2</v>
      </c>
      <c r="K225" s="106">
        <v>2</v>
      </c>
      <c r="L225" s="142">
        <f t="shared" si="32"/>
        <v>9</v>
      </c>
      <c r="M225" s="36">
        <v>0.025543981481481483</v>
      </c>
      <c r="N225" s="138">
        <f>M225-"0:36:22"</f>
        <v>0.00028935185185185314</v>
      </c>
      <c r="O225" s="207"/>
      <c r="P225" s="30"/>
      <c r="Q225" s="164">
        <v>0.00011574074074074073</v>
      </c>
      <c r="R225" s="30"/>
      <c r="S225" s="30"/>
      <c r="T225" s="121"/>
      <c r="U225" s="31"/>
      <c r="V225" s="31"/>
      <c r="W225" s="30"/>
      <c r="X225" s="30"/>
      <c r="Y225" s="30"/>
      <c r="Z225" s="30"/>
      <c r="AA225" s="30"/>
      <c r="AB225" s="30"/>
      <c r="AC225" s="30"/>
      <c r="BB225" s="18"/>
      <c r="BC225" s="34"/>
      <c r="BJ225" s="58"/>
      <c r="BK225" s="42"/>
      <c r="BL225" s="42"/>
      <c r="BQ225" s="130"/>
      <c r="BR225" s="129"/>
    </row>
    <row r="226" spans="2:70" s="17" customFormat="1" ht="13.5">
      <c r="B226" s="95">
        <v>3</v>
      </c>
      <c r="C226" s="202">
        <v>10</v>
      </c>
      <c r="D226" s="47" t="s">
        <v>144</v>
      </c>
      <c r="E226" s="149">
        <v>1981</v>
      </c>
      <c r="F226" s="108" t="s">
        <v>142</v>
      </c>
      <c r="G226" s="28">
        <f t="shared" si="31"/>
        <v>0.026041666666666664</v>
      </c>
      <c r="H226" s="139">
        <v>2</v>
      </c>
      <c r="I226" s="139">
        <v>2</v>
      </c>
      <c r="J226" s="140">
        <v>3</v>
      </c>
      <c r="K226" s="141">
        <v>1</v>
      </c>
      <c r="L226" s="142">
        <f t="shared" si="32"/>
        <v>8</v>
      </c>
      <c r="M226" s="138">
        <v>0.02667824074074074</v>
      </c>
      <c r="N226" s="138">
        <f>M226-"0:36:22"</f>
        <v>0.0014236111111111081</v>
      </c>
      <c r="O226" s="207"/>
      <c r="P226" s="30"/>
      <c r="Q226" s="164">
        <v>0.000636574074074074</v>
      </c>
      <c r="R226" s="30"/>
      <c r="S226" s="30"/>
      <c r="T226" s="121"/>
      <c r="U226" s="31"/>
      <c r="V226" s="31"/>
      <c r="W226" s="30"/>
      <c r="X226" s="30"/>
      <c r="Y226" s="30"/>
      <c r="Z226" s="30"/>
      <c r="AA226" s="30"/>
      <c r="AB226" s="30"/>
      <c r="AC226" s="30"/>
      <c r="BB226" s="18"/>
      <c r="BC226" s="34"/>
      <c r="BJ226" s="58"/>
      <c r="BK226" s="42"/>
      <c r="BL226" s="42"/>
      <c r="BQ226" s="130"/>
      <c r="BR226" s="129"/>
    </row>
    <row r="227" spans="2:70" s="17" customFormat="1" ht="13.5">
      <c r="B227" s="95">
        <v>4</v>
      </c>
      <c r="C227" s="202">
        <v>16</v>
      </c>
      <c r="D227" s="47" t="s">
        <v>145</v>
      </c>
      <c r="E227" s="149">
        <v>1980</v>
      </c>
      <c r="F227" s="108" t="s">
        <v>131</v>
      </c>
      <c r="G227" s="28">
        <f t="shared" si="31"/>
        <v>0.025706018518518517</v>
      </c>
      <c r="H227" s="139">
        <v>1</v>
      </c>
      <c r="I227" s="139">
        <v>0</v>
      </c>
      <c r="J227" s="140">
        <v>2</v>
      </c>
      <c r="K227" s="141">
        <v>1</v>
      </c>
      <c r="L227" s="142">
        <f t="shared" si="32"/>
        <v>4</v>
      </c>
      <c r="M227" s="138">
        <v>0.027280092592592592</v>
      </c>
      <c r="N227" s="138">
        <f>M227-"0:36:22"</f>
        <v>0.0020254629629629615</v>
      </c>
      <c r="O227" s="207"/>
      <c r="P227" s="30"/>
      <c r="Q227" s="164">
        <v>0.001574074074074074</v>
      </c>
      <c r="R227" s="30"/>
      <c r="S227" s="30"/>
      <c r="T227" s="121"/>
      <c r="U227" s="31"/>
      <c r="V227" s="31"/>
      <c r="W227" s="30"/>
      <c r="X227" s="30"/>
      <c r="Y227" s="30"/>
      <c r="Z227" s="30"/>
      <c r="AA227" s="30"/>
      <c r="AB227" s="30"/>
      <c r="AC227" s="30"/>
      <c r="BB227" s="18"/>
      <c r="BC227" s="34"/>
      <c r="BJ227" s="58"/>
      <c r="BK227" s="42"/>
      <c r="BL227" s="42"/>
      <c r="BQ227" s="130"/>
      <c r="BR227" s="129"/>
    </row>
    <row r="228" spans="2:70" s="17" customFormat="1" ht="13.5">
      <c r="B228" s="95">
        <v>5</v>
      </c>
      <c r="C228" s="202">
        <v>26</v>
      </c>
      <c r="D228" s="47" t="s">
        <v>139</v>
      </c>
      <c r="E228" s="27">
        <v>1981</v>
      </c>
      <c r="F228" s="108" t="s">
        <v>68</v>
      </c>
      <c r="G228" s="28">
        <f t="shared" si="31"/>
        <v>0.028009259259259258</v>
      </c>
      <c r="H228" s="183">
        <v>1</v>
      </c>
      <c r="I228" s="183">
        <v>1</v>
      </c>
      <c r="J228" s="183">
        <v>5</v>
      </c>
      <c r="K228" s="183">
        <v>5</v>
      </c>
      <c r="L228" s="142">
        <f t="shared" si="32"/>
        <v>12</v>
      </c>
      <c r="M228" s="157">
        <v>0.03071759259259259</v>
      </c>
      <c r="N228" s="138">
        <f>M228-"0:36:22"</f>
        <v>0.005462962962962961</v>
      </c>
      <c r="O228" s="207"/>
      <c r="P228" s="30"/>
      <c r="Q228" s="164">
        <v>0.0027083333333333334</v>
      </c>
      <c r="R228" s="30"/>
      <c r="S228" s="30"/>
      <c r="T228" s="121"/>
      <c r="U228" s="31"/>
      <c r="V228" s="31"/>
      <c r="W228" s="30"/>
      <c r="X228" s="30"/>
      <c r="Y228" s="30"/>
      <c r="Z228" s="30"/>
      <c r="AA228" s="30"/>
      <c r="AB228" s="30"/>
      <c r="AC228" s="30"/>
      <c r="BB228" s="18"/>
      <c r="BC228" s="34"/>
      <c r="BJ228" s="58"/>
      <c r="BK228" s="42"/>
      <c r="BL228" s="42"/>
      <c r="BQ228" s="130"/>
      <c r="BR228" s="129"/>
    </row>
    <row r="229" spans="2:70" s="17" customFormat="1" ht="13.5">
      <c r="B229" s="95">
        <v>6</v>
      </c>
      <c r="C229" s="202">
        <v>30</v>
      </c>
      <c r="D229" s="47" t="s">
        <v>141</v>
      </c>
      <c r="E229" s="27">
        <v>1975</v>
      </c>
      <c r="F229" s="108" t="s">
        <v>142</v>
      </c>
      <c r="G229" s="28">
        <f t="shared" si="31"/>
        <v>0.028101851851851854</v>
      </c>
      <c r="H229" s="27">
        <v>3</v>
      </c>
      <c r="I229" s="27">
        <v>0</v>
      </c>
      <c r="J229" s="27">
        <v>4</v>
      </c>
      <c r="K229" s="27">
        <v>1</v>
      </c>
      <c r="L229" s="142">
        <f t="shared" si="32"/>
        <v>8</v>
      </c>
      <c r="M229" s="28">
        <v>0.031157407407407408</v>
      </c>
      <c r="N229" s="138">
        <f>M229-"0:36:22"</f>
        <v>0.005902777777777778</v>
      </c>
      <c r="O229" s="207"/>
      <c r="P229" s="30"/>
      <c r="Q229" s="164">
        <v>0.0030555555555555557</v>
      </c>
      <c r="R229" s="30"/>
      <c r="S229" s="30"/>
      <c r="T229" s="121"/>
      <c r="U229" s="31"/>
      <c r="V229" s="31"/>
      <c r="W229" s="30"/>
      <c r="X229" s="30"/>
      <c r="Y229" s="30"/>
      <c r="Z229" s="30"/>
      <c r="AA229" s="30"/>
      <c r="AB229" s="30"/>
      <c r="AC229" s="30"/>
      <c r="BB229" s="18"/>
      <c r="BC229" s="34"/>
      <c r="BJ229" s="58"/>
      <c r="BK229" s="42"/>
      <c r="BL229" s="42"/>
      <c r="BQ229" s="130"/>
      <c r="BR229" s="129"/>
    </row>
    <row r="230" spans="2:70" s="17" customFormat="1" ht="13.5">
      <c r="B230" s="121"/>
      <c r="C230" s="181"/>
      <c r="D230" s="30"/>
      <c r="E230" s="121"/>
      <c r="F230" s="77"/>
      <c r="G230" s="136"/>
      <c r="H230" s="121"/>
      <c r="I230" s="121"/>
      <c r="J230" s="121"/>
      <c r="K230" s="121"/>
      <c r="L230" s="78"/>
      <c r="M230" s="35"/>
      <c r="N230" s="128"/>
      <c r="O230" s="207"/>
      <c r="P230" s="30"/>
      <c r="Q230" s="30"/>
      <c r="R230" s="30"/>
      <c r="S230" s="30"/>
      <c r="T230" s="121"/>
      <c r="U230" s="31"/>
      <c r="V230" s="31"/>
      <c r="W230" s="30"/>
      <c r="X230" s="30"/>
      <c r="Y230" s="30"/>
      <c r="Z230" s="30"/>
      <c r="AA230" s="30"/>
      <c r="AB230" s="30"/>
      <c r="AC230" s="30"/>
      <c r="BB230" s="18"/>
      <c r="BC230" s="34"/>
      <c r="BJ230" s="58"/>
      <c r="BK230" s="42"/>
      <c r="BL230" s="42"/>
      <c r="BQ230" s="130"/>
      <c r="BR230" s="129"/>
    </row>
    <row r="231" spans="2:70" s="17" customFormat="1" ht="13.5">
      <c r="B231" s="121"/>
      <c r="C231" s="181"/>
      <c r="D231" s="30"/>
      <c r="E231" s="121"/>
      <c r="F231" s="77"/>
      <c r="G231" s="136"/>
      <c r="H231" s="121"/>
      <c r="I231" s="121"/>
      <c r="J231" s="121"/>
      <c r="K231" s="121"/>
      <c r="L231" s="78"/>
      <c r="M231" s="35"/>
      <c r="N231" s="128"/>
      <c r="O231" s="207"/>
      <c r="P231" s="30"/>
      <c r="Q231" s="30"/>
      <c r="R231" s="30"/>
      <c r="S231" s="30"/>
      <c r="T231" s="121"/>
      <c r="U231" s="31"/>
      <c r="V231" s="31"/>
      <c r="W231" s="30"/>
      <c r="X231" s="30"/>
      <c r="Y231" s="30"/>
      <c r="Z231" s="30"/>
      <c r="AA231" s="30"/>
      <c r="AB231" s="30"/>
      <c r="AC231" s="30"/>
      <c r="BB231" s="18"/>
      <c r="BC231" s="34"/>
      <c r="BJ231" s="58"/>
      <c r="BK231" s="42"/>
      <c r="BL231" s="42"/>
      <c r="BQ231" s="130"/>
      <c r="BR231" s="129"/>
    </row>
    <row r="232" spans="2:70" s="17" customFormat="1" ht="13.5">
      <c r="B232" s="71" t="s">
        <v>53</v>
      </c>
      <c r="C232" s="71"/>
      <c r="D232" s="241"/>
      <c r="E232" s="241"/>
      <c r="F232" s="154" t="s">
        <v>54</v>
      </c>
      <c r="G232" s="154" t="s">
        <v>19</v>
      </c>
      <c r="H232" s="242" t="s">
        <v>18</v>
      </c>
      <c r="I232" s="242"/>
      <c r="J232" s="242"/>
      <c r="K232" s="242"/>
      <c r="L232" s="242"/>
      <c r="M232" s="33"/>
      <c r="N232" s="18"/>
      <c r="O232" s="207"/>
      <c r="P232" s="30"/>
      <c r="Q232" s="30"/>
      <c r="R232" s="30"/>
      <c r="S232" s="30"/>
      <c r="T232" s="121"/>
      <c r="U232" s="31"/>
      <c r="V232" s="31"/>
      <c r="W232" s="30"/>
      <c r="X232" s="30"/>
      <c r="Y232" s="30"/>
      <c r="Z232" s="30"/>
      <c r="AA232" s="30"/>
      <c r="AB232" s="30"/>
      <c r="AC232" s="30"/>
      <c r="BB232" s="18"/>
      <c r="BC232" s="34"/>
      <c r="BJ232" s="58"/>
      <c r="BK232" s="42"/>
      <c r="BL232" s="42"/>
      <c r="BQ232" s="130"/>
      <c r="BR232" s="129"/>
    </row>
    <row r="233" spans="2:70" s="17" customFormat="1" ht="13.5">
      <c r="B233" s="76" t="s">
        <v>0</v>
      </c>
      <c r="C233" s="76" t="s">
        <v>1</v>
      </c>
      <c r="D233" s="97" t="s">
        <v>2</v>
      </c>
      <c r="E233" s="76" t="s">
        <v>3</v>
      </c>
      <c r="F233" s="76" t="s">
        <v>4</v>
      </c>
      <c r="G233" s="75" t="s">
        <v>20</v>
      </c>
      <c r="H233" s="99" t="s">
        <v>5</v>
      </c>
      <c r="I233" s="99" t="s">
        <v>5</v>
      </c>
      <c r="J233" s="76" t="s">
        <v>7</v>
      </c>
      <c r="K233" s="100" t="s">
        <v>7</v>
      </c>
      <c r="L233" s="100" t="s">
        <v>6</v>
      </c>
      <c r="M233" s="147" t="s">
        <v>8</v>
      </c>
      <c r="N233" s="76" t="s">
        <v>16</v>
      </c>
      <c r="O233" s="207"/>
      <c r="P233" s="30"/>
      <c r="Q233" s="30"/>
      <c r="R233" s="30"/>
      <c r="S233" s="30"/>
      <c r="T233" s="121"/>
      <c r="U233" s="31"/>
      <c r="V233" s="31"/>
      <c r="W233" s="30"/>
      <c r="X233" s="30"/>
      <c r="Y233" s="30"/>
      <c r="Z233" s="30"/>
      <c r="AA233" s="30"/>
      <c r="AB233" s="30"/>
      <c r="AC233" s="30"/>
      <c r="BB233" s="18"/>
      <c r="BC233" s="34"/>
      <c r="BJ233" s="58"/>
      <c r="BK233" s="42"/>
      <c r="BL233" s="42"/>
      <c r="BQ233" s="130"/>
      <c r="BR233" s="129"/>
    </row>
    <row r="234" spans="2:70" s="17" customFormat="1" ht="13.5">
      <c r="B234" s="92" t="s">
        <v>26</v>
      </c>
      <c r="C234" s="92" t="s">
        <v>27</v>
      </c>
      <c r="D234" s="98" t="s">
        <v>28</v>
      </c>
      <c r="E234" s="92"/>
      <c r="F234" s="92" t="s">
        <v>29</v>
      </c>
      <c r="G234" s="94" t="s">
        <v>32</v>
      </c>
      <c r="H234" s="101" t="s">
        <v>7</v>
      </c>
      <c r="I234" s="101" t="s">
        <v>7</v>
      </c>
      <c r="J234" s="92" t="s">
        <v>30</v>
      </c>
      <c r="K234" s="93" t="s">
        <v>30</v>
      </c>
      <c r="L234" s="102" t="s">
        <v>31</v>
      </c>
      <c r="M234" s="148" t="s">
        <v>32</v>
      </c>
      <c r="N234" s="94" t="s">
        <v>33</v>
      </c>
      <c r="O234" s="207"/>
      <c r="P234" s="121" t="s">
        <v>255</v>
      </c>
      <c r="Q234" s="30"/>
      <c r="R234" s="30"/>
      <c r="S234" s="30"/>
      <c r="T234" s="121"/>
      <c r="U234" s="31"/>
      <c r="V234" s="31"/>
      <c r="W234" s="30"/>
      <c r="X234" s="30"/>
      <c r="Y234" s="30"/>
      <c r="Z234" s="30"/>
      <c r="AA234" s="30"/>
      <c r="AB234" s="30"/>
      <c r="AC234" s="30"/>
      <c r="BB234" s="18"/>
      <c r="BC234" s="34"/>
      <c r="BJ234" s="58"/>
      <c r="BK234" s="42"/>
      <c r="BL234" s="42"/>
      <c r="BQ234" s="130"/>
      <c r="BR234" s="129"/>
    </row>
    <row r="235" spans="2:70" s="17" customFormat="1" ht="13.5">
      <c r="B235" s="95">
        <v>1</v>
      </c>
      <c r="C235" s="158">
        <v>29</v>
      </c>
      <c r="D235" s="178" t="s">
        <v>119</v>
      </c>
      <c r="E235" s="27">
        <v>1973</v>
      </c>
      <c r="F235" s="178" t="s">
        <v>83</v>
      </c>
      <c r="G235" s="216">
        <f aca="true" t="shared" si="33" ref="G235:G242">M235-Q235</f>
        <v>0.01306712962962963</v>
      </c>
      <c r="H235" s="105">
        <v>0</v>
      </c>
      <c r="I235" s="105">
        <v>0</v>
      </c>
      <c r="J235" s="95">
        <v>3</v>
      </c>
      <c r="K235" s="106">
        <v>2</v>
      </c>
      <c r="L235" s="107">
        <f aca="true" t="shared" si="34" ref="L235:L242">SUM(H235:K235)</f>
        <v>5</v>
      </c>
      <c r="M235" s="28">
        <v>0.01306712962962963</v>
      </c>
      <c r="N235" s="143"/>
      <c r="O235" s="214">
        <v>29</v>
      </c>
      <c r="Q235" s="164">
        <v>0</v>
      </c>
      <c r="R235" s="30"/>
      <c r="S235" s="30"/>
      <c r="T235" s="121"/>
      <c r="U235" s="31"/>
      <c r="V235" s="31"/>
      <c r="W235" s="30"/>
      <c r="X235" s="30"/>
      <c r="Y235" s="30"/>
      <c r="Z235" s="30"/>
      <c r="AA235" s="30"/>
      <c r="AB235" s="30"/>
      <c r="AC235" s="30"/>
      <c r="BB235" s="18"/>
      <c r="BC235" s="34"/>
      <c r="BJ235" s="58"/>
      <c r="BK235" s="42"/>
      <c r="BL235" s="42"/>
      <c r="BQ235" s="130"/>
      <c r="BR235" s="129"/>
    </row>
    <row r="236" spans="2:70" s="17" customFormat="1" ht="13.5">
      <c r="B236" s="95">
        <v>2</v>
      </c>
      <c r="C236" s="158">
        <v>42</v>
      </c>
      <c r="D236" s="109" t="s">
        <v>121</v>
      </c>
      <c r="E236" s="27">
        <v>1969</v>
      </c>
      <c r="F236" s="41" t="s">
        <v>122</v>
      </c>
      <c r="G236" s="216">
        <f t="shared" si="33"/>
        <v>0.014236111111111113</v>
      </c>
      <c r="H236" s="105">
        <v>1</v>
      </c>
      <c r="I236" s="105">
        <v>0</v>
      </c>
      <c r="J236" s="95">
        <v>2</v>
      </c>
      <c r="K236" s="106">
        <v>3</v>
      </c>
      <c r="L236" s="107">
        <f t="shared" si="34"/>
        <v>6</v>
      </c>
      <c r="M236" s="28">
        <v>0.015127314814814816</v>
      </c>
      <c r="N236" s="28">
        <f>M236-"0:18:49"</f>
        <v>0.0020601851851851857</v>
      </c>
      <c r="O236" s="214">
        <v>42</v>
      </c>
      <c r="Q236" s="164">
        <v>0.0008912037037037036</v>
      </c>
      <c r="R236" s="30"/>
      <c r="S236" s="30"/>
      <c r="T236" s="121"/>
      <c r="U236" s="31"/>
      <c r="V236" s="31"/>
      <c r="W236" s="30"/>
      <c r="X236" s="30"/>
      <c r="Y236" s="30"/>
      <c r="Z236" s="30"/>
      <c r="AA236" s="30"/>
      <c r="AB236" s="30"/>
      <c r="AC236" s="30"/>
      <c r="BB236" s="18"/>
      <c r="BC236" s="34"/>
      <c r="BJ236" s="58"/>
      <c r="BK236" s="42"/>
      <c r="BL236" s="42"/>
      <c r="BQ236" s="130"/>
      <c r="BR236" s="129"/>
    </row>
    <row r="237" spans="2:70" s="17" customFormat="1" ht="13.5">
      <c r="B237" s="95">
        <v>3</v>
      </c>
      <c r="C237" s="158">
        <v>44</v>
      </c>
      <c r="D237" s="41" t="s">
        <v>118</v>
      </c>
      <c r="E237" s="27">
        <v>1971</v>
      </c>
      <c r="F237" s="108" t="s">
        <v>68</v>
      </c>
      <c r="G237" s="216">
        <f t="shared" si="33"/>
        <v>0.0140625</v>
      </c>
      <c r="H237" s="105">
        <v>1</v>
      </c>
      <c r="I237" s="105">
        <v>1</v>
      </c>
      <c r="J237" s="95">
        <v>4</v>
      </c>
      <c r="K237" s="106">
        <v>1</v>
      </c>
      <c r="L237" s="107">
        <f t="shared" si="34"/>
        <v>7</v>
      </c>
      <c r="M237" s="28">
        <v>0.015150462962962963</v>
      </c>
      <c r="N237" s="28">
        <f aca="true" t="shared" si="35" ref="N237:N242">M237-"0:18:49"</f>
        <v>0.002083333333333333</v>
      </c>
      <c r="O237" s="214">
        <v>44</v>
      </c>
      <c r="Q237" s="164">
        <v>0.0010879629629629629</v>
      </c>
      <c r="R237" s="30"/>
      <c r="S237" s="30"/>
      <c r="T237" s="121"/>
      <c r="U237" s="31"/>
      <c r="V237" s="31"/>
      <c r="W237" s="30"/>
      <c r="X237" s="30"/>
      <c r="Y237" s="30"/>
      <c r="Z237" s="30"/>
      <c r="AA237" s="30"/>
      <c r="AB237" s="30"/>
      <c r="AC237" s="30"/>
      <c r="BB237" s="18"/>
      <c r="BC237" s="34"/>
      <c r="BJ237" s="58"/>
      <c r="BK237" s="42"/>
      <c r="BL237" s="42"/>
      <c r="BQ237" s="130"/>
      <c r="BR237" s="129"/>
    </row>
    <row r="238" spans="2:70" s="17" customFormat="1" ht="13.5">
      <c r="B238" s="95">
        <v>4</v>
      </c>
      <c r="C238" s="158">
        <v>45</v>
      </c>
      <c r="D238" s="41" t="s">
        <v>123</v>
      </c>
      <c r="E238" s="27">
        <v>1975</v>
      </c>
      <c r="F238" s="108" t="s">
        <v>124</v>
      </c>
      <c r="G238" s="216">
        <f t="shared" si="33"/>
        <v>0.014756944444444444</v>
      </c>
      <c r="H238" s="105">
        <v>0</v>
      </c>
      <c r="I238" s="105">
        <v>0</v>
      </c>
      <c r="J238" s="95">
        <v>4</v>
      </c>
      <c r="K238" s="106">
        <v>4</v>
      </c>
      <c r="L238" s="107">
        <f t="shared" si="34"/>
        <v>8</v>
      </c>
      <c r="M238" s="28">
        <v>0.015856481481481482</v>
      </c>
      <c r="N238" s="28">
        <f t="shared" si="35"/>
        <v>0.002789351851851852</v>
      </c>
      <c r="O238" s="214">
        <v>45</v>
      </c>
      <c r="Q238" s="164">
        <v>0.001099537037037037</v>
      </c>
      <c r="R238" s="30"/>
      <c r="S238" s="30"/>
      <c r="T238" s="121"/>
      <c r="U238" s="31"/>
      <c r="V238" s="31"/>
      <c r="W238" s="30"/>
      <c r="X238" s="30"/>
      <c r="Y238" s="30"/>
      <c r="Z238" s="30"/>
      <c r="AA238" s="30"/>
      <c r="AB238" s="30"/>
      <c r="AC238" s="30"/>
      <c r="BB238" s="18"/>
      <c r="BC238" s="34"/>
      <c r="BJ238" s="58"/>
      <c r="BK238" s="42"/>
      <c r="BL238" s="42"/>
      <c r="BQ238" s="130"/>
      <c r="BR238" s="129"/>
    </row>
    <row r="239" spans="2:70" s="17" customFormat="1" ht="13.5">
      <c r="B239" s="95">
        <v>5</v>
      </c>
      <c r="C239" s="158">
        <v>38</v>
      </c>
      <c r="D239" s="41" t="s">
        <v>116</v>
      </c>
      <c r="E239" s="27">
        <v>1968</v>
      </c>
      <c r="F239" s="180" t="s">
        <v>117</v>
      </c>
      <c r="G239" s="216">
        <f t="shared" si="33"/>
        <v>0.015486111111111112</v>
      </c>
      <c r="H239" s="105">
        <v>2</v>
      </c>
      <c r="I239" s="105">
        <v>3</v>
      </c>
      <c r="J239" s="95">
        <v>2</v>
      </c>
      <c r="K239" s="106">
        <v>4</v>
      </c>
      <c r="L239" s="107">
        <f t="shared" si="34"/>
        <v>11</v>
      </c>
      <c r="M239" s="28">
        <v>0.015925925925925927</v>
      </c>
      <c r="N239" s="28">
        <f t="shared" si="35"/>
        <v>0.0028587962962962968</v>
      </c>
      <c r="O239" s="214">
        <v>38</v>
      </c>
      <c r="Q239" s="164">
        <v>0.0004398148148148148</v>
      </c>
      <c r="R239" s="30"/>
      <c r="S239" s="30"/>
      <c r="T239" s="121"/>
      <c r="U239" s="31"/>
      <c r="V239" s="31"/>
      <c r="W239" s="30"/>
      <c r="X239" s="30"/>
      <c r="Y239" s="30"/>
      <c r="Z239" s="30"/>
      <c r="AA239" s="30"/>
      <c r="AB239" s="30"/>
      <c r="AC239" s="30"/>
      <c r="BB239" s="18"/>
      <c r="BC239" s="34"/>
      <c r="BJ239" s="58"/>
      <c r="BK239" s="42"/>
      <c r="BL239" s="42"/>
      <c r="BQ239" s="130"/>
      <c r="BR239" s="129"/>
    </row>
    <row r="240" spans="2:70" s="17" customFormat="1" ht="13.5">
      <c r="B240" s="95">
        <v>6</v>
      </c>
      <c r="C240" s="158">
        <v>33</v>
      </c>
      <c r="D240" s="104" t="s">
        <v>120</v>
      </c>
      <c r="E240" s="27">
        <v>1976</v>
      </c>
      <c r="F240" s="41" t="s">
        <v>83</v>
      </c>
      <c r="G240" s="216">
        <f t="shared" si="33"/>
        <v>0.016122685185185184</v>
      </c>
      <c r="H240" s="105">
        <v>4</v>
      </c>
      <c r="I240" s="105">
        <v>2</v>
      </c>
      <c r="J240" s="95">
        <v>4</v>
      </c>
      <c r="K240" s="106">
        <v>5</v>
      </c>
      <c r="L240" s="107">
        <f t="shared" si="34"/>
        <v>15</v>
      </c>
      <c r="M240" s="28">
        <v>0.016180555555555556</v>
      </c>
      <c r="N240" s="28">
        <f t="shared" si="35"/>
        <v>0.0031134259259259257</v>
      </c>
      <c r="O240" s="214">
        <v>33</v>
      </c>
      <c r="Q240" s="164">
        <v>5.7870370370370366E-05</v>
      </c>
      <c r="R240" s="30"/>
      <c r="S240" s="30"/>
      <c r="T240" s="121"/>
      <c r="U240" s="31"/>
      <c r="V240" s="31"/>
      <c r="W240" s="30"/>
      <c r="X240" s="30"/>
      <c r="Y240" s="30"/>
      <c r="Z240" s="30"/>
      <c r="AA240" s="30"/>
      <c r="AB240" s="30"/>
      <c r="AC240" s="30"/>
      <c r="BB240" s="18"/>
      <c r="BC240" s="34"/>
      <c r="BJ240" s="58"/>
      <c r="BK240" s="42"/>
      <c r="BL240" s="42"/>
      <c r="BQ240" s="130"/>
      <c r="BR240" s="129"/>
    </row>
    <row r="241" spans="2:70" s="17" customFormat="1" ht="13.5">
      <c r="B241" s="95">
        <v>7</v>
      </c>
      <c r="C241" s="158">
        <v>57</v>
      </c>
      <c r="D241" s="41" t="s">
        <v>126</v>
      </c>
      <c r="E241" s="27">
        <v>1973</v>
      </c>
      <c r="F241" s="41" t="s">
        <v>64</v>
      </c>
      <c r="G241" s="216">
        <f t="shared" si="33"/>
        <v>0.018391203703703705</v>
      </c>
      <c r="H241" s="105">
        <v>2</v>
      </c>
      <c r="I241" s="105">
        <v>2</v>
      </c>
      <c r="J241" s="95">
        <v>4</v>
      </c>
      <c r="K241" s="106">
        <v>2</v>
      </c>
      <c r="L241" s="107">
        <f t="shared" si="34"/>
        <v>10</v>
      </c>
      <c r="M241" s="28">
        <v>0.020625</v>
      </c>
      <c r="N241" s="28">
        <f t="shared" si="35"/>
        <v>0.007557870370370371</v>
      </c>
      <c r="O241" s="214">
        <v>57</v>
      </c>
      <c r="Q241" s="179">
        <v>0.0022337962962962967</v>
      </c>
      <c r="R241" s="30"/>
      <c r="S241" s="30"/>
      <c r="T241" s="121"/>
      <c r="U241" s="31"/>
      <c r="V241" s="31"/>
      <c r="W241" s="30"/>
      <c r="X241" s="30"/>
      <c r="Y241" s="30"/>
      <c r="Z241" s="30"/>
      <c r="AA241" s="30"/>
      <c r="AB241" s="30"/>
      <c r="AC241" s="30"/>
      <c r="BB241" s="18"/>
      <c r="BC241" s="34"/>
      <c r="BJ241" s="58"/>
      <c r="BK241" s="42"/>
      <c r="BL241" s="42"/>
      <c r="BQ241" s="130"/>
      <c r="BR241" s="129"/>
    </row>
    <row r="242" spans="2:70" s="17" customFormat="1" ht="13.5">
      <c r="B242" s="95">
        <v>8</v>
      </c>
      <c r="C242" s="158">
        <v>54</v>
      </c>
      <c r="D242" s="104" t="s">
        <v>125</v>
      </c>
      <c r="E242" s="27">
        <v>1972</v>
      </c>
      <c r="F242" s="41" t="s">
        <v>83</v>
      </c>
      <c r="G242" s="216">
        <f t="shared" si="33"/>
        <v>0.019212962962962966</v>
      </c>
      <c r="H242" s="105">
        <v>4</v>
      </c>
      <c r="I242" s="105">
        <v>4</v>
      </c>
      <c r="J242" s="95">
        <v>4</v>
      </c>
      <c r="K242" s="106">
        <v>3</v>
      </c>
      <c r="L242" s="107">
        <f t="shared" si="34"/>
        <v>15</v>
      </c>
      <c r="M242" s="28">
        <v>0.021030092592592597</v>
      </c>
      <c r="N242" s="28">
        <f t="shared" si="35"/>
        <v>0.007962962962962967</v>
      </c>
      <c r="O242" s="214">
        <v>54</v>
      </c>
      <c r="Q242" s="164">
        <v>0.0018171296296296297</v>
      </c>
      <c r="R242" s="30"/>
      <c r="S242" s="30"/>
      <c r="T242" s="121"/>
      <c r="U242" s="31"/>
      <c r="V242" s="31"/>
      <c r="W242" s="30"/>
      <c r="X242" s="30"/>
      <c r="Y242" s="30"/>
      <c r="Z242" s="30"/>
      <c r="AA242" s="30"/>
      <c r="AB242" s="30"/>
      <c r="AC242" s="30"/>
      <c r="BB242" s="18"/>
      <c r="BC242" s="34"/>
      <c r="BJ242" s="58"/>
      <c r="BK242" s="42"/>
      <c r="BL242" s="42"/>
      <c r="BQ242" s="130"/>
      <c r="BR242" s="129"/>
    </row>
    <row r="243" spans="2:70" s="17" customFormat="1" ht="13.5">
      <c r="B243" s="121"/>
      <c r="C243" s="152"/>
      <c r="D243" s="30"/>
      <c r="E243" s="121"/>
      <c r="F243" s="77"/>
      <c r="G243" s="136"/>
      <c r="H243" s="121"/>
      <c r="I243" s="121"/>
      <c r="J243" s="121"/>
      <c r="K243" s="121"/>
      <c r="L243" s="78"/>
      <c r="M243" s="35"/>
      <c r="N243" s="128"/>
      <c r="O243" s="207"/>
      <c r="P243" s="30"/>
      <c r="Q243" s="30"/>
      <c r="R243" s="30"/>
      <c r="S243" s="30"/>
      <c r="T243" s="121"/>
      <c r="U243" s="31"/>
      <c r="V243" s="31"/>
      <c r="W243" s="30"/>
      <c r="X243" s="30"/>
      <c r="Y243" s="30"/>
      <c r="Z243" s="30"/>
      <c r="AA243" s="30"/>
      <c r="AB243" s="30"/>
      <c r="AC243" s="30"/>
      <c r="BB243" s="18"/>
      <c r="BC243" s="34"/>
      <c r="BJ243" s="58"/>
      <c r="BK243" s="42"/>
      <c r="BL243" s="42"/>
      <c r="BQ243" s="130"/>
      <c r="BR243" s="129"/>
    </row>
    <row r="244" spans="2:70" s="17" customFormat="1" ht="13.5">
      <c r="B244" s="121"/>
      <c r="C244" s="152"/>
      <c r="D244" s="30"/>
      <c r="E244" s="121"/>
      <c r="F244" s="77"/>
      <c r="G244" s="136"/>
      <c r="H244" s="121"/>
      <c r="I244" s="121"/>
      <c r="J244" s="121"/>
      <c r="K244" s="121"/>
      <c r="L244" s="78"/>
      <c r="M244" s="35"/>
      <c r="N244" s="128"/>
      <c r="O244" s="207"/>
      <c r="P244" s="30"/>
      <c r="Q244" s="30"/>
      <c r="R244" s="30"/>
      <c r="S244" s="30"/>
      <c r="T244" s="121"/>
      <c r="U244" s="31"/>
      <c r="V244" s="31"/>
      <c r="W244" s="30"/>
      <c r="X244" s="30"/>
      <c r="Y244" s="30"/>
      <c r="Z244" s="30"/>
      <c r="AA244" s="30"/>
      <c r="AB244" s="30"/>
      <c r="AC244" s="30"/>
      <c r="BB244" s="18"/>
      <c r="BC244" s="34"/>
      <c r="BJ244" s="58"/>
      <c r="BK244" s="42"/>
      <c r="BL244" s="42"/>
      <c r="BQ244" s="130"/>
      <c r="BR244" s="129"/>
    </row>
    <row r="245" spans="2:70" s="17" customFormat="1" ht="13.5">
      <c r="B245" s="71" t="s">
        <v>55</v>
      </c>
      <c r="C245" s="71"/>
      <c r="D245" s="241"/>
      <c r="E245" s="241"/>
      <c r="F245" s="154" t="s">
        <v>54</v>
      </c>
      <c r="G245" s="154" t="s">
        <v>19</v>
      </c>
      <c r="H245" s="241" t="s">
        <v>256</v>
      </c>
      <c r="I245" s="241"/>
      <c r="J245" s="241"/>
      <c r="K245" s="241"/>
      <c r="L245" s="241"/>
      <c r="M245" s="33"/>
      <c r="N245" s="18"/>
      <c r="O245" s="207"/>
      <c r="P245" s="30"/>
      <c r="Q245" s="30"/>
      <c r="R245" s="30"/>
      <c r="S245" s="30"/>
      <c r="T245" s="121"/>
      <c r="U245" s="31"/>
      <c r="V245" s="31"/>
      <c r="W245" s="30"/>
      <c r="X245" s="30"/>
      <c r="Y245" s="30"/>
      <c r="Z245" s="30"/>
      <c r="AA245" s="30"/>
      <c r="AB245" s="30"/>
      <c r="AC245" s="30"/>
      <c r="BB245" s="18"/>
      <c r="BC245" s="34"/>
      <c r="BJ245" s="58"/>
      <c r="BK245" s="42"/>
      <c r="BL245" s="42"/>
      <c r="BQ245" s="130"/>
      <c r="BR245" s="129"/>
    </row>
    <row r="246" spans="2:70" s="17" customFormat="1" ht="13.5">
      <c r="B246" s="76" t="s">
        <v>0</v>
      </c>
      <c r="C246" s="76" t="s">
        <v>1</v>
      </c>
      <c r="D246" s="97" t="s">
        <v>2</v>
      </c>
      <c r="E246" s="76" t="s">
        <v>3</v>
      </c>
      <c r="F246" s="76" t="s">
        <v>4</v>
      </c>
      <c r="G246" s="75" t="s">
        <v>20</v>
      </c>
      <c r="H246" s="99" t="s">
        <v>5</v>
      </c>
      <c r="I246" s="99" t="s">
        <v>5</v>
      </c>
      <c r="J246" s="76" t="s">
        <v>7</v>
      </c>
      <c r="K246" s="100" t="s">
        <v>7</v>
      </c>
      <c r="L246" s="100" t="s">
        <v>6</v>
      </c>
      <c r="M246" s="147" t="s">
        <v>8</v>
      </c>
      <c r="N246" s="76" t="s">
        <v>16</v>
      </c>
      <c r="O246" s="207"/>
      <c r="P246" s="30"/>
      <c r="Q246" s="30"/>
      <c r="R246" s="30"/>
      <c r="S246" s="30"/>
      <c r="T246" s="121"/>
      <c r="U246" s="31"/>
      <c r="V246" s="31"/>
      <c r="W246" s="30"/>
      <c r="X246" s="30"/>
      <c r="Y246" s="30"/>
      <c r="Z246" s="30"/>
      <c r="AA246" s="30"/>
      <c r="AB246" s="30"/>
      <c r="AC246" s="30"/>
      <c r="BB246" s="18"/>
      <c r="BC246" s="34"/>
      <c r="BJ246" s="58"/>
      <c r="BK246" s="42"/>
      <c r="BL246" s="42"/>
      <c r="BQ246" s="130"/>
      <c r="BR246" s="129"/>
    </row>
    <row r="247" spans="2:70" s="17" customFormat="1" ht="13.5">
      <c r="B247" s="92" t="s">
        <v>26</v>
      </c>
      <c r="C247" s="92" t="s">
        <v>27</v>
      </c>
      <c r="D247" s="98" t="s">
        <v>28</v>
      </c>
      <c r="E247" s="92"/>
      <c r="F247" s="92" t="s">
        <v>29</v>
      </c>
      <c r="G247" s="94" t="s">
        <v>32</v>
      </c>
      <c r="H247" s="101" t="s">
        <v>7</v>
      </c>
      <c r="I247" s="101" t="s">
        <v>7</v>
      </c>
      <c r="J247" s="92" t="s">
        <v>30</v>
      </c>
      <c r="K247" s="93" t="s">
        <v>30</v>
      </c>
      <c r="L247" s="102" t="s">
        <v>31</v>
      </c>
      <c r="M247" s="148" t="s">
        <v>32</v>
      </c>
      <c r="N247" s="94" t="s">
        <v>33</v>
      </c>
      <c r="O247" s="207"/>
      <c r="P247" s="30" t="s">
        <v>255</v>
      </c>
      <c r="Q247" s="30"/>
      <c r="R247" s="30"/>
      <c r="S247" s="30"/>
      <c r="T247" s="121"/>
      <c r="U247" s="31"/>
      <c r="V247" s="31"/>
      <c r="W247" s="30"/>
      <c r="X247" s="30"/>
      <c r="Y247" s="30"/>
      <c r="Z247" s="30"/>
      <c r="AA247" s="30"/>
      <c r="AB247" s="30"/>
      <c r="AC247" s="30"/>
      <c r="BB247" s="18"/>
      <c r="BC247" s="34"/>
      <c r="BJ247" s="58"/>
      <c r="BK247" s="42"/>
      <c r="BL247" s="42"/>
      <c r="BQ247" s="130"/>
      <c r="BR247" s="129"/>
    </row>
    <row r="248" spans="2:70" s="17" customFormat="1" ht="13.5">
      <c r="B248" s="27">
        <v>1</v>
      </c>
      <c r="C248" s="158">
        <v>37</v>
      </c>
      <c r="D248" s="41" t="s">
        <v>128</v>
      </c>
      <c r="E248" s="27">
        <v>1965</v>
      </c>
      <c r="F248" s="41" t="s">
        <v>129</v>
      </c>
      <c r="G248" s="124">
        <f aca="true" t="shared" si="36" ref="G248:G253">M248-Q248</f>
        <v>0.01372685185185185</v>
      </c>
      <c r="H248" s="105">
        <v>3</v>
      </c>
      <c r="I248" s="105">
        <v>1</v>
      </c>
      <c r="J248" s="95">
        <v>3</v>
      </c>
      <c r="K248" s="106">
        <v>1</v>
      </c>
      <c r="L248" s="107">
        <f aca="true" t="shared" si="37" ref="L248:L253">SUM(H248:K248)</f>
        <v>8</v>
      </c>
      <c r="M248" s="217">
        <f aca="true" t="shared" si="38" ref="M248:M253">P248+L248*"0:00:16"</f>
        <v>0.01415509259259259</v>
      </c>
      <c r="N248" s="28"/>
      <c r="O248" s="214">
        <v>37</v>
      </c>
      <c r="P248" s="239">
        <v>0.01267361111111111</v>
      </c>
      <c r="Q248" s="164">
        <v>0.00042824074074074075</v>
      </c>
      <c r="R248" s="30"/>
      <c r="S248" s="30"/>
      <c r="T248" s="121"/>
      <c r="U248" s="31"/>
      <c r="V248" s="31"/>
      <c r="W248" s="30"/>
      <c r="X248" s="30"/>
      <c r="Y248" s="30"/>
      <c r="Z248" s="30"/>
      <c r="AA248" s="30"/>
      <c r="AB248" s="30"/>
      <c r="AC248" s="30"/>
      <c r="BB248" s="18"/>
      <c r="BC248" s="34"/>
      <c r="BJ248" s="58"/>
      <c r="BK248" s="42"/>
      <c r="BL248" s="42"/>
      <c r="BQ248" s="130"/>
      <c r="BR248" s="129"/>
    </row>
    <row r="249" spans="2:70" s="17" customFormat="1" ht="13.5">
      <c r="B249" s="27">
        <v>2</v>
      </c>
      <c r="C249" s="158">
        <v>39</v>
      </c>
      <c r="D249" s="178" t="s">
        <v>135</v>
      </c>
      <c r="E249" s="27">
        <v>1957</v>
      </c>
      <c r="F249" s="41" t="s">
        <v>122</v>
      </c>
      <c r="G249" s="124">
        <f t="shared" si="36"/>
        <v>0.0140625</v>
      </c>
      <c r="H249" s="105">
        <v>2</v>
      </c>
      <c r="I249" s="105">
        <v>1</v>
      </c>
      <c r="J249" s="95">
        <v>3</v>
      </c>
      <c r="K249" s="106">
        <v>2</v>
      </c>
      <c r="L249" s="107">
        <f t="shared" si="37"/>
        <v>8</v>
      </c>
      <c r="M249" s="217">
        <f t="shared" si="38"/>
        <v>0.014502314814814815</v>
      </c>
      <c r="N249" s="28">
        <f>M249-"0:20:23"</f>
        <v>0.0003472222222222227</v>
      </c>
      <c r="O249" s="214">
        <v>39</v>
      </c>
      <c r="P249" s="239">
        <v>0.013020833333333334</v>
      </c>
      <c r="Q249" s="164">
        <v>0.0004398148148148148</v>
      </c>
      <c r="R249" s="30"/>
      <c r="S249" s="30"/>
      <c r="T249" s="121"/>
      <c r="U249" s="31"/>
      <c r="V249" s="31"/>
      <c r="W249" s="30"/>
      <c r="X249" s="30"/>
      <c r="Y249" s="30"/>
      <c r="Z249" s="30"/>
      <c r="AA249" s="30"/>
      <c r="AB249" s="30"/>
      <c r="AC249" s="30"/>
      <c r="BB249" s="18"/>
      <c r="BC249" s="34"/>
      <c r="BJ249" s="58"/>
      <c r="BK249" s="42"/>
      <c r="BL249" s="42"/>
      <c r="BQ249" s="130"/>
      <c r="BR249" s="129"/>
    </row>
    <row r="250" spans="2:70" s="17" customFormat="1" ht="13.5">
      <c r="B250" s="27">
        <v>3</v>
      </c>
      <c r="C250" s="158">
        <v>30</v>
      </c>
      <c r="D250" s="41" t="s">
        <v>127</v>
      </c>
      <c r="E250" s="27">
        <v>1963</v>
      </c>
      <c r="F250" s="180" t="s">
        <v>117</v>
      </c>
      <c r="G250" s="124">
        <f t="shared" si="36"/>
        <v>0.014780092592592593</v>
      </c>
      <c r="H250" s="105">
        <v>5</v>
      </c>
      <c r="I250" s="105">
        <v>2</v>
      </c>
      <c r="J250" s="95">
        <v>2</v>
      </c>
      <c r="K250" s="106">
        <v>3</v>
      </c>
      <c r="L250" s="107">
        <f t="shared" si="37"/>
        <v>12</v>
      </c>
      <c r="M250" s="217">
        <f t="shared" si="38"/>
        <v>0.014780092592592593</v>
      </c>
      <c r="N250" s="28">
        <f>M250-"0:20:23"</f>
        <v>0.0006250000000000006</v>
      </c>
      <c r="O250" s="214">
        <v>30</v>
      </c>
      <c r="P250" s="239">
        <v>0.01255787037037037</v>
      </c>
      <c r="Q250" s="164">
        <v>0</v>
      </c>
      <c r="R250" s="30"/>
      <c r="S250" s="30"/>
      <c r="T250" s="121"/>
      <c r="U250" s="31"/>
      <c r="V250" s="31"/>
      <c r="W250" s="30"/>
      <c r="X250" s="30"/>
      <c r="Y250" s="30"/>
      <c r="Z250" s="30"/>
      <c r="AA250" s="30"/>
      <c r="AB250" s="30"/>
      <c r="AC250" s="30"/>
      <c r="BB250" s="18"/>
      <c r="BC250" s="34"/>
      <c r="BJ250" s="58"/>
      <c r="BK250" s="42"/>
      <c r="BL250" s="42"/>
      <c r="BQ250" s="130"/>
      <c r="BR250" s="129"/>
    </row>
    <row r="251" spans="2:70" s="17" customFormat="1" ht="13.5">
      <c r="B251" s="27">
        <v>4</v>
      </c>
      <c r="C251" s="158">
        <v>41</v>
      </c>
      <c r="D251" s="41" t="s">
        <v>132</v>
      </c>
      <c r="E251" s="27">
        <v>1965</v>
      </c>
      <c r="F251" s="41" t="s">
        <v>129</v>
      </c>
      <c r="G251" s="124">
        <f t="shared" si="36"/>
        <v>0.014988425925925926</v>
      </c>
      <c r="H251" s="105">
        <v>3</v>
      </c>
      <c r="I251" s="105">
        <v>0</v>
      </c>
      <c r="J251" s="95">
        <v>3</v>
      </c>
      <c r="K251" s="106">
        <v>4</v>
      </c>
      <c r="L251" s="107">
        <f t="shared" si="37"/>
        <v>10</v>
      </c>
      <c r="M251" s="217">
        <f t="shared" si="38"/>
        <v>0.01570601851851852</v>
      </c>
      <c r="N251" s="28">
        <f>M251-"0:20:23"</f>
        <v>0.001550925925925926</v>
      </c>
      <c r="O251" s="214">
        <v>41</v>
      </c>
      <c r="P251" s="239">
        <v>0.013854166666666666</v>
      </c>
      <c r="Q251" s="164">
        <v>0.0007175925925925927</v>
      </c>
      <c r="R251" s="30"/>
      <c r="S251" s="30"/>
      <c r="T251" s="121"/>
      <c r="U251" s="31"/>
      <c r="V251" s="31"/>
      <c r="W251" s="30"/>
      <c r="X251" s="30"/>
      <c r="Y251" s="30"/>
      <c r="Z251" s="30"/>
      <c r="AA251" s="30"/>
      <c r="AB251" s="30"/>
      <c r="AC251" s="30"/>
      <c r="BB251" s="18"/>
      <c r="BC251" s="34"/>
      <c r="BJ251" s="58"/>
      <c r="BK251" s="42"/>
      <c r="BL251" s="42"/>
      <c r="BQ251" s="130"/>
      <c r="BR251" s="129"/>
    </row>
    <row r="252" spans="2:70" s="17" customFormat="1" ht="13.5">
      <c r="B252" s="27">
        <v>5</v>
      </c>
      <c r="C252" s="158">
        <v>53</v>
      </c>
      <c r="D252" s="41" t="s">
        <v>133</v>
      </c>
      <c r="E252" s="27">
        <v>1962</v>
      </c>
      <c r="F252" s="108" t="s">
        <v>134</v>
      </c>
      <c r="G252" s="124">
        <f t="shared" si="36"/>
        <v>0.014837962962962959</v>
      </c>
      <c r="H252" s="105">
        <v>1</v>
      </c>
      <c r="I252" s="105">
        <v>0</v>
      </c>
      <c r="J252" s="95">
        <v>3</v>
      </c>
      <c r="K252" s="106">
        <v>2</v>
      </c>
      <c r="L252" s="107">
        <f t="shared" si="37"/>
        <v>6</v>
      </c>
      <c r="M252" s="217">
        <f t="shared" si="38"/>
        <v>0.016493055555555552</v>
      </c>
      <c r="N252" s="28">
        <f>M252-"0:20:23"</f>
        <v>0.00233796296296296</v>
      </c>
      <c r="O252" s="214">
        <v>53</v>
      </c>
      <c r="P252" s="239">
        <v>0.015381944444444443</v>
      </c>
      <c r="Q252" s="164">
        <v>0.0016550925925925926</v>
      </c>
      <c r="R252" s="30"/>
      <c r="S252" s="30"/>
      <c r="T252" s="121"/>
      <c r="U252" s="31"/>
      <c r="V252" s="31"/>
      <c r="W252" s="30"/>
      <c r="X252" s="30"/>
      <c r="Y252" s="30"/>
      <c r="Z252" s="30"/>
      <c r="AA252" s="30"/>
      <c r="AB252" s="30"/>
      <c r="AC252" s="30"/>
      <c r="BB252" s="18"/>
      <c r="BC252" s="34"/>
      <c r="BJ252" s="58"/>
      <c r="BK252" s="42"/>
      <c r="BL252" s="42"/>
      <c r="BQ252" s="130"/>
      <c r="BR252" s="129"/>
    </row>
    <row r="253" spans="2:70" s="17" customFormat="1" ht="13.5">
      <c r="B253" s="27">
        <v>6</v>
      </c>
      <c r="C253" s="158">
        <v>46</v>
      </c>
      <c r="D253" s="104" t="s">
        <v>130</v>
      </c>
      <c r="E253" s="27">
        <v>1964</v>
      </c>
      <c r="F253" s="108" t="s">
        <v>131</v>
      </c>
      <c r="G253" s="124">
        <f t="shared" si="36"/>
        <v>0.015613425925925926</v>
      </c>
      <c r="H253" s="105">
        <v>0</v>
      </c>
      <c r="I253" s="105">
        <v>2</v>
      </c>
      <c r="J253" s="95">
        <v>4</v>
      </c>
      <c r="K253" s="106">
        <v>4</v>
      </c>
      <c r="L253" s="107">
        <f t="shared" si="37"/>
        <v>10</v>
      </c>
      <c r="M253" s="217">
        <f t="shared" si="38"/>
        <v>0.01673611111111111</v>
      </c>
      <c r="N253" s="28">
        <f>M253-"0:20:23"</f>
        <v>0.002581018518518519</v>
      </c>
      <c r="O253" s="214">
        <v>46</v>
      </c>
      <c r="P253" s="239">
        <v>0.014884259259259259</v>
      </c>
      <c r="Q253" s="164">
        <v>0.0011226851851851851</v>
      </c>
      <c r="R253" s="30"/>
      <c r="S253" s="30"/>
      <c r="T253" s="121"/>
      <c r="U253" s="31"/>
      <c r="V253" s="31"/>
      <c r="W253" s="30"/>
      <c r="X253" s="30"/>
      <c r="Y253" s="30"/>
      <c r="Z253" s="30"/>
      <c r="AA253" s="30"/>
      <c r="AB253" s="30"/>
      <c r="AC253" s="30"/>
      <c r="BB253" s="18"/>
      <c r="BC253" s="34"/>
      <c r="BJ253" s="58"/>
      <c r="BK253" s="42"/>
      <c r="BL253" s="42"/>
      <c r="BQ253" s="130"/>
      <c r="BR253" s="129"/>
    </row>
    <row r="254" spans="2:70" s="17" customFormat="1" ht="13.5">
      <c r="B254" s="121"/>
      <c r="C254" s="152"/>
      <c r="D254" s="30"/>
      <c r="E254" s="121"/>
      <c r="F254" s="77"/>
      <c r="G254" s="136"/>
      <c r="H254" s="121"/>
      <c r="I254" s="121"/>
      <c r="J254" s="121"/>
      <c r="K254" s="121"/>
      <c r="L254" s="78"/>
      <c r="M254" s="35"/>
      <c r="N254" s="128"/>
      <c r="O254" s="207"/>
      <c r="P254" s="30"/>
      <c r="Q254" s="30"/>
      <c r="R254" s="30"/>
      <c r="S254" s="30"/>
      <c r="T254" s="121"/>
      <c r="U254" s="31"/>
      <c r="V254" s="31"/>
      <c r="W254" s="30"/>
      <c r="X254" s="30"/>
      <c r="Y254" s="30"/>
      <c r="Z254" s="30"/>
      <c r="AA254" s="30"/>
      <c r="AB254" s="30"/>
      <c r="AC254" s="30"/>
      <c r="BB254" s="18"/>
      <c r="BC254" s="34"/>
      <c r="BJ254" s="58"/>
      <c r="BK254" s="42"/>
      <c r="BL254" s="42"/>
      <c r="BQ254" s="130"/>
      <c r="BR254" s="129"/>
    </row>
    <row r="255" spans="2:70" s="17" customFormat="1" ht="13.5">
      <c r="B255" s="121"/>
      <c r="C255" s="152"/>
      <c r="D255" s="30"/>
      <c r="E255" s="121"/>
      <c r="F255" s="77"/>
      <c r="G255" s="136"/>
      <c r="H255" s="121"/>
      <c r="I255" s="121"/>
      <c r="J255" s="121"/>
      <c r="K255" s="121"/>
      <c r="L255" s="78"/>
      <c r="M255" s="35"/>
      <c r="N255" s="128"/>
      <c r="O255" s="207"/>
      <c r="P255" s="30"/>
      <c r="Q255" s="30"/>
      <c r="R255" s="30"/>
      <c r="S255" s="30"/>
      <c r="T255" s="121"/>
      <c r="U255" s="31"/>
      <c r="V255" s="31"/>
      <c r="W255" s="30"/>
      <c r="X255" s="30"/>
      <c r="Y255" s="30"/>
      <c r="Z255" s="30"/>
      <c r="AA255" s="30"/>
      <c r="AB255" s="30"/>
      <c r="AC255" s="30"/>
      <c r="BB255" s="18"/>
      <c r="BC255" s="34"/>
      <c r="BJ255" s="58"/>
      <c r="BK255" s="42"/>
      <c r="BL255" s="42"/>
      <c r="BQ255" s="130"/>
      <c r="BR255" s="129"/>
    </row>
    <row r="256" spans="2:70" s="17" customFormat="1" ht="13.5">
      <c r="B256" s="71" t="s">
        <v>56</v>
      </c>
      <c r="C256" s="71"/>
      <c r="D256" s="241"/>
      <c r="E256" s="241"/>
      <c r="F256" s="154" t="s">
        <v>54</v>
      </c>
      <c r="G256" s="154" t="s">
        <v>19</v>
      </c>
      <c r="H256" s="241" t="s">
        <v>256</v>
      </c>
      <c r="I256" s="241"/>
      <c r="J256" s="241"/>
      <c r="K256" s="241"/>
      <c r="L256" s="241"/>
      <c r="M256" s="33"/>
      <c r="N256" s="18"/>
      <c r="O256" s="207"/>
      <c r="P256" s="30"/>
      <c r="Q256" s="30"/>
      <c r="R256" s="30"/>
      <c r="S256" s="30"/>
      <c r="T256" s="121"/>
      <c r="U256" s="31"/>
      <c r="V256" s="31"/>
      <c r="W256" s="30"/>
      <c r="X256" s="30"/>
      <c r="Y256" s="30"/>
      <c r="Z256" s="30"/>
      <c r="AA256" s="30"/>
      <c r="AB256" s="30"/>
      <c r="AC256" s="30"/>
      <c r="BB256" s="18"/>
      <c r="BC256" s="34"/>
      <c r="BJ256" s="58"/>
      <c r="BK256" s="42"/>
      <c r="BL256" s="42"/>
      <c r="BQ256" s="130"/>
      <c r="BR256" s="129"/>
    </row>
    <row r="257" spans="2:70" s="17" customFormat="1" ht="13.5">
      <c r="B257" s="76" t="s">
        <v>0</v>
      </c>
      <c r="C257" s="76" t="s">
        <v>1</v>
      </c>
      <c r="D257" s="97" t="s">
        <v>2</v>
      </c>
      <c r="E257" s="76" t="s">
        <v>3</v>
      </c>
      <c r="F257" s="76" t="s">
        <v>4</v>
      </c>
      <c r="G257" s="75" t="s">
        <v>20</v>
      </c>
      <c r="H257" s="99" t="s">
        <v>5</v>
      </c>
      <c r="I257" s="99" t="s">
        <v>5</v>
      </c>
      <c r="J257" s="76" t="s">
        <v>7</v>
      </c>
      <c r="K257" s="100" t="s">
        <v>7</v>
      </c>
      <c r="L257" s="100" t="s">
        <v>6</v>
      </c>
      <c r="M257" s="147" t="s">
        <v>8</v>
      </c>
      <c r="N257" s="76" t="s">
        <v>16</v>
      </c>
      <c r="O257" s="207"/>
      <c r="P257" s="30"/>
      <c r="Q257" s="30"/>
      <c r="R257" s="30"/>
      <c r="S257" s="30"/>
      <c r="T257" s="121"/>
      <c r="U257" s="31"/>
      <c r="V257" s="31"/>
      <c r="W257" s="30"/>
      <c r="X257" s="30"/>
      <c r="Y257" s="30"/>
      <c r="Z257" s="30"/>
      <c r="AA257" s="30"/>
      <c r="AB257" s="30"/>
      <c r="AC257" s="30"/>
      <c r="BB257" s="18"/>
      <c r="BC257" s="34"/>
      <c r="BJ257" s="58"/>
      <c r="BK257" s="42"/>
      <c r="BL257" s="42"/>
      <c r="BQ257" s="130"/>
      <c r="BR257" s="129"/>
    </row>
    <row r="258" spans="2:70" s="17" customFormat="1" ht="13.5">
      <c r="B258" s="92" t="s">
        <v>26</v>
      </c>
      <c r="C258" s="92" t="s">
        <v>27</v>
      </c>
      <c r="D258" s="98" t="s">
        <v>28</v>
      </c>
      <c r="E258" s="92"/>
      <c r="F258" s="92" t="s">
        <v>29</v>
      </c>
      <c r="G258" s="94" t="s">
        <v>32</v>
      </c>
      <c r="H258" s="101" t="s">
        <v>7</v>
      </c>
      <c r="I258" s="101" t="s">
        <v>7</v>
      </c>
      <c r="J258" s="92" t="s">
        <v>30</v>
      </c>
      <c r="K258" s="93" t="s">
        <v>30</v>
      </c>
      <c r="L258" s="102" t="s">
        <v>31</v>
      </c>
      <c r="M258" s="148" t="s">
        <v>32</v>
      </c>
      <c r="N258" s="94" t="s">
        <v>33</v>
      </c>
      <c r="O258" s="207"/>
      <c r="P258" s="41" t="s">
        <v>255</v>
      </c>
      <c r="Q258" s="30"/>
      <c r="R258" s="30"/>
      <c r="S258" s="30"/>
      <c r="T258" s="121"/>
      <c r="U258" s="31"/>
      <c r="V258" s="31"/>
      <c r="W258" s="30"/>
      <c r="X258" s="30"/>
      <c r="Y258" s="30"/>
      <c r="Z258" s="30"/>
      <c r="AA258" s="30"/>
      <c r="AB258" s="30"/>
      <c r="AC258" s="30"/>
      <c r="BB258" s="18"/>
      <c r="BC258" s="34"/>
      <c r="BJ258" s="58"/>
      <c r="BK258" s="42"/>
      <c r="BL258" s="42"/>
      <c r="BQ258" s="130"/>
      <c r="BR258" s="129"/>
    </row>
    <row r="259" spans="2:70" s="17" customFormat="1" ht="13.5">
      <c r="B259" s="27">
        <v>1</v>
      </c>
      <c r="C259" s="158">
        <v>31</v>
      </c>
      <c r="D259" s="178" t="s">
        <v>136</v>
      </c>
      <c r="E259" s="27">
        <v>1950</v>
      </c>
      <c r="F259" s="41" t="s">
        <v>129</v>
      </c>
      <c r="G259" s="124">
        <f>M259-Q259</f>
        <v>0.018136574074074072</v>
      </c>
      <c r="H259" s="105">
        <v>2</v>
      </c>
      <c r="I259" s="105">
        <v>3</v>
      </c>
      <c r="J259" s="95">
        <v>3</v>
      </c>
      <c r="K259" s="106">
        <v>2</v>
      </c>
      <c r="L259" s="107">
        <f>SUM(H259:K259)</f>
        <v>10</v>
      </c>
      <c r="M259" s="138">
        <f>P259+L259*"0:00:16"</f>
        <v>0.018136574074074072</v>
      </c>
      <c r="N259" s="28"/>
      <c r="O259" s="13">
        <v>31</v>
      </c>
      <c r="P259" s="144">
        <v>0.01628472222222222</v>
      </c>
      <c r="Q259" s="198">
        <v>0</v>
      </c>
      <c r="R259" s="30"/>
      <c r="S259" s="30"/>
      <c r="T259" s="121"/>
      <c r="U259" s="31"/>
      <c r="V259" s="31"/>
      <c r="W259" s="30"/>
      <c r="X259" s="30"/>
      <c r="Y259" s="30"/>
      <c r="Z259" s="30"/>
      <c r="AA259" s="30"/>
      <c r="AB259" s="30"/>
      <c r="AC259" s="30"/>
      <c r="BB259" s="18"/>
      <c r="BC259" s="34"/>
      <c r="BJ259" s="58"/>
      <c r="BK259" s="42"/>
      <c r="BL259" s="42"/>
      <c r="BQ259" s="130"/>
      <c r="BR259" s="129"/>
    </row>
    <row r="260" spans="2:70" s="17" customFormat="1" ht="13.5">
      <c r="B260" s="27">
        <v>2</v>
      </c>
      <c r="C260" s="158">
        <v>51</v>
      </c>
      <c r="D260" s="41" t="s">
        <v>137</v>
      </c>
      <c r="E260" s="27">
        <v>1942</v>
      </c>
      <c r="F260" s="108" t="s">
        <v>138</v>
      </c>
      <c r="G260" s="124">
        <f>M260-Q260</f>
        <v>0.022314814814814815</v>
      </c>
      <c r="H260" s="105">
        <v>3</v>
      </c>
      <c r="I260" s="105">
        <v>0</v>
      </c>
      <c r="J260" s="95">
        <v>2</v>
      </c>
      <c r="K260" s="106">
        <v>4</v>
      </c>
      <c r="L260" s="107">
        <f>SUM(H260:K260)</f>
        <v>9</v>
      </c>
      <c r="M260" s="138">
        <f>P260+L260*"0:00:16"</f>
        <v>0.023738425925925927</v>
      </c>
      <c r="N260" s="28">
        <f>M260-M259</f>
        <v>0.005601851851851854</v>
      </c>
      <c r="O260" s="13">
        <v>51</v>
      </c>
      <c r="P260" s="144">
        <v>0.02207175925925926</v>
      </c>
      <c r="Q260" s="198">
        <v>0.001423611111111111</v>
      </c>
      <c r="R260" s="30"/>
      <c r="S260" s="30"/>
      <c r="T260" s="121"/>
      <c r="U260" s="31"/>
      <c r="V260" s="31"/>
      <c r="W260" s="30"/>
      <c r="X260" s="30"/>
      <c r="Y260" s="30"/>
      <c r="Z260" s="30"/>
      <c r="AA260" s="30"/>
      <c r="AB260" s="30"/>
      <c r="AC260" s="30"/>
      <c r="BB260" s="18"/>
      <c r="BC260" s="34"/>
      <c r="BJ260" s="58"/>
      <c r="BK260" s="42"/>
      <c r="BL260" s="42"/>
      <c r="BQ260" s="130"/>
      <c r="BR260" s="129"/>
    </row>
    <row r="261" spans="2:70" s="17" customFormat="1" ht="13.5">
      <c r="B261" s="121"/>
      <c r="C261" s="152"/>
      <c r="D261" s="30"/>
      <c r="E261" s="121"/>
      <c r="F261" s="77"/>
      <c r="G261" s="136"/>
      <c r="H261" s="121"/>
      <c r="I261" s="121"/>
      <c r="J261" s="121"/>
      <c r="K261" s="121"/>
      <c r="L261" s="78"/>
      <c r="M261" s="35"/>
      <c r="N261" s="128"/>
      <c r="O261" s="207"/>
      <c r="P261" s="30"/>
      <c r="Q261" s="30"/>
      <c r="R261" s="30"/>
      <c r="S261" s="30"/>
      <c r="T261" s="121"/>
      <c r="U261" s="31"/>
      <c r="V261" s="31"/>
      <c r="W261" s="30"/>
      <c r="X261" s="30"/>
      <c r="Y261" s="30"/>
      <c r="Z261" s="30"/>
      <c r="AA261" s="30"/>
      <c r="AB261" s="30"/>
      <c r="AC261" s="30"/>
      <c r="BB261" s="18"/>
      <c r="BC261" s="34"/>
      <c r="BJ261" s="58"/>
      <c r="BK261" s="42"/>
      <c r="BL261" s="42"/>
      <c r="BQ261" s="130"/>
      <c r="BR261" s="129"/>
    </row>
    <row r="262" spans="2:70" s="17" customFormat="1" ht="13.5">
      <c r="B262" s="121"/>
      <c r="C262" s="152"/>
      <c r="D262" s="30"/>
      <c r="E262" s="121"/>
      <c r="F262" s="77"/>
      <c r="G262" s="136"/>
      <c r="H262" s="121"/>
      <c r="I262" s="121"/>
      <c r="J262" s="121"/>
      <c r="K262" s="121"/>
      <c r="L262" s="78"/>
      <c r="M262" s="35"/>
      <c r="N262" s="128"/>
      <c r="O262" s="207"/>
      <c r="P262" s="30"/>
      <c r="Q262" s="30"/>
      <c r="R262" s="30"/>
      <c r="S262" s="30"/>
      <c r="T262" s="121"/>
      <c r="U262" s="31"/>
      <c r="V262" s="31"/>
      <c r="W262" s="30"/>
      <c r="X262" s="30"/>
      <c r="Y262" s="30"/>
      <c r="Z262" s="30"/>
      <c r="AA262" s="30"/>
      <c r="AB262" s="30"/>
      <c r="AC262" s="30"/>
      <c r="BB262" s="18"/>
      <c r="BC262" s="34"/>
      <c r="BJ262" s="58"/>
      <c r="BK262" s="42"/>
      <c r="BL262" s="42"/>
      <c r="BQ262" s="130"/>
      <c r="BR262" s="129"/>
    </row>
    <row r="263" spans="2:70" s="17" customFormat="1" ht="13.5">
      <c r="B263" s="121"/>
      <c r="C263" s="152"/>
      <c r="D263" s="30"/>
      <c r="E263" s="121"/>
      <c r="F263" s="77"/>
      <c r="G263" s="136"/>
      <c r="H263" s="121"/>
      <c r="I263" s="121"/>
      <c r="J263" s="121"/>
      <c r="K263" s="121"/>
      <c r="L263" s="78"/>
      <c r="M263" s="35"/>
      <c r="N263" s="128"/>
      <c r="O263" s="207"/>
      <c r="P263" s="30"/>
      <c r="Q263" s="30"/>
      <c r="R263" s="30"/>
      <c r="S263" s="30"/>
      <c r="T263" s="121"/>
      <c r="U263" s="31"/>
      <c r="V263" s="31"/>
      <c r="W263" s="30"/>
      <c r="X263" s="30"/>
      <c r="Y263" s="30"/>
      <c r="Z263" s="30"/>
      <c r="AA263" s="30"/>
      <c r="AB263" s="30"/>
      <c r="AC263" s="30"/>
      <c r="BB263" s="18"/>
      <c r="BC263" s="34"/>
      <c r="BJ263" s="58"/>
      <c r="BK263" s="42"/>
      <c r="BL263" s="42"/>
      <c r="BQ263" s="130"/>
      <c r="BR263" s="129"/>
    </row>
    <row r="264" spans="2:70" s="17" customFormat="1" ht="13.5">
      <c r="B264" s="121"/>
      <c r="C264" s="152"/>
      <c r="D264" s="30"/>
      <c r="E264" s="121"/>
      <c r="F264" s="77"/>
      <c r="G264" s="136"/>
      <c r="H264" s="121"/>
      <c r="I264" s="121"/>
      <c r="J264" s="121"/>
      <c r="K264" s="121"/>
      <c r="L264" s="78"/>
      <c r="M264" s="35"/>
      <c r="N264" s="128"/>
      <c r="O264" s="207"/>
      <c r="P264" s="30"/>
      <c r="Q264" s="30"/>
      <c r="R264" s="30"/>
      <c r="S264" s="30"/>
      <c r="T264" s="121"/>
      <c r="U264" s="31"/>
      <c r="V264" s="31"/>
      <c r="W264" s="30"/>
      <c r="X264" s="30"/>
      <c r="Y264" s="30"/>
      <c r="Z264" s="30"/>
      <c r="AA264" s="30"/>
      <c r="AB264" s="30"/>
      <c r="AC264" s="30"/>
      <c r="BB264" s="18"/>
      <c r="BC264" s="34"/>
      <c r="BJ264" s="58"/>
      <c r="BK264" s="42"/>
      <c r="BL264" s="42"/>
      <c r="BQ264" s="130"/>
      <c r="BR264" s="129"/>
    </row>
    <row r="265" spans="2:70" s="17" customFormat="1" ht="13.5">
      <c r="B265" s="121"/>
      <c r="C265" s="152"/>
      <c r="D265" s="30"/>
      <c r="E265" s="121"/>
      <c r="F265" s="77"/>
      <c r="G265" s="136"/>
      <c r="H265" s="121"/>
      <c r="I265" s="121"/>
      <c r="J265" s="121"/>
      <c r="K265" s="121"/>
      <c r="L265" s="78"/>
      <c r="M265" s="35"/>
      <c r="N265" s="128"/>
      <c r="O265" s="207"/>
      <c r="P265" s="30"/>
      <c r="Q265" s="30"/>
      <c r="R265" s="30"/>
      <c r="S265" s="30"/>
      <c r="T265" s="121"/>
      <c r="U265" s="31"/>
      <c r="V265" s="31"/>
      <c r="W265" s="30"/>
      <c r="X265" s="30"/>
      <c r="Y265" s="30"/>
      <c r="Z265" s="30"/>
      <c r="AA265" s="30"/>
      <c r="AB265" s="30"/>
      <c r="AC265" s="30"/>
      <c r="BB265" s="18"/>
      <c r="BC265" s="34"/>
      <c r="BJ265" s="58"/>
      <c r="BK265" s="42"/>
      <c r="BL265" s="42"/>
      <c r="BQ265" s="130"/>
      <c r="BR265" s="129"/>
    </row>
    <row r="266" spans="2:70" s="30" customFormat="1" ht="13.5">
      <c r="B266" s="121"/>
      <c r="C266" s="65" t="s">
        <v>21</v>
      </c>
      <c r="D266" s="65"/>
      <c r="E266" s="68"/>
      <c r="F266" s="67"/>
      <c r="G266" s="35"/>
      <c r="H266" s="121"/>
      <c r="I266" s="121"/>
      <c r="J266" s="51"/>
      <c r="K266" s="51"/>
      <c r="L266" s="121"/>
      <c r="M266" s="35"/>
      <c r="N266" s="35"/>
      <c r="O266" s="213"/>
      <c r="P266" s="35"/>
      <c r="Q266" s="121"/>
      <c r="R266" s="35"/>
      <c r="S266" s="31"/>
      <c r="V266" s="35"/>
      <c r="W266" s="121"/>
      <c r="X266" s="121"/>
      <c r="Y266" s="35"/>
      <c r="Z266" s="35"/>
      <c r="AA266" s="35"/>
      <c r="AB266" s="31"/>
      <c r="AC266" s="35"/>
      <c r="BB266" s="35"/>
      <c r="BC266" s="31"/>
      <c r="BD266" s="31"/>
      <c r="BJ266" s="58"/>
      <c r="BK266" s="84"/>
      <c r="BL266" s="84"/>
      <c r="BR266" s="116"/>
    </row>
    <row r="267" spans="2:70" s="30" customFormat="1" ht="13.5">
      <c r="B267" s="121"/>
      <c r="C267" s="65" t="s">
        <v>37</v>
      </c>
      <c r="D267" s="65"/>
      <c r="E267" s="126"/>
      <c r="F267" s="67"/>
      <c r="G267" s="35"/>
      <c r="H267" s="121"/>
      <c r="I267" s="121"/>
      <c r="J267" s="51"/>
      <c r="K267" s="51"/>
      <c r="L267" s="121"/>
      <c r="M267" s="35"/>
      <c r="N267" s="35"/>
      <c r="O267" s="207"/>
      <c r="V267" s="35"/>
      <c r="W267" s="48"/>
      <c r="X267" s="121"/>
      <c r="Y267" s="35"/>
      <c r="Z267" s="35"/>
      <c r="AA267" s="58"/>
      <c r="BB267" s="35"/>
      <c r="BC267" s="31"/>
      <c r="BD267" s="31"/>
      <c r="BJ267" s="58"/>
      <c r="BK267" s="84"/>
      <c r="BL267" s="84"/>
      <c r="BR267" s="116"/>
    </row>
    <row r="268" spans="2:70" s="30" customFormat="1" ht="13.5">
      <c r="B268" s="121"/>
      <c r="C268" s="48"/>
      <c r="D268" s="69"/>
      <c r="E268" s="68"/>
      <c r="F268" s="67"/>
      <c r="G268" s="35"/>
      <c r="H268" s="121"/>
      <c r="I268" s="121"/>
      <c r="J268" s="121"/>
      <c r="K268" s="121"/>
      <c r="L268" s="121"/>
      <c r="M268" s="35"/>
      <c r="N268" s="35"/>
      <c r="O268" s="207"/>
      <c r="BB268" s="35"/>
      <c r="BC268" s="31"/>
      <c r="BD268" s="31"/>
      <c r="BJ268" s="58"/>
      <c r="BK268" s="58"/>
      <c r="BL268" s="58"/>
      <c r="BR268" s="116"/>
    </row>
    <row r="269" spans="2:70" s="30" customFormat="1" ht="13.5">
      <c r="B269" s="121"/>
      <c r="C269" s="48"/>
      <c r="D269" s="74"/>
      <c r="E269" s="126"/>
      <c r="F269" s="127"/>
      <c r="G269" s="35"/>
      <c r="H269" s="121"/>
      <c r="I269" s="121"/>
      <c r="J269" s="51"/>
      <c r="K269" s="51"/>
      <c r="L269" s="121"/>
      <c r="M269" s="35"/>
      <c r="N269" s="35"/>
      <c r="O269" s="213"/>
      <c r="P269" s="35"/>
      <c r="Q269" s="121"/>
      <c r="R269" s="35"/>
      <c r="S269" s="128"/>
      <c r="V269" s="35"/>
      <c r="W269" s="121"/>
      <c r="X269" s="121"/>
      <c r="Y269" s="35"/>
      <c r="Z269" s="35"/>
      <c r="AA269" s="35"/>
      <c r="AB269" s="31"/>
      <c r="AC269" s="35"/>
      <c r="BB269" s="35"/>
      <c r="BC269" s="31"/>
      <c r="BD269" s="31"/>
      <c r="BJ269" s="58"/>
      <c r="BK269" s="58"/>
      <c r="BL269" s="58"/>
      <c r="BR269" s="116"/>
    </row>
    <row r="270" spans="2:70" s="30" customFormat="1" ht="15" customHeight="1">
      <c r="B270" s="44"/>
      <c r="C270" s="48"/>
      <c r="D270" s="49"/>
      <c r="E270" s="50"/>
      <c r="F270" s="54"/>
      <c r="G270" s="60"/>
      <c r="H270" s="29"/>
      <c r="I270" s="29"/>
      <c r="J270" s="29"/>
      <c r="K270" s="29"/>
      <c r="L270" s="29"/>
      <c r="M270" s="35"/>
      <c r="N270" s="29"/>
      <c r="O270" s="207"/>
      <c r="BB270" s="29"/>
      <c r="BC270" s="31"/>
      <c r="BR270" s="116"/>
    </row>
    <row r="271" spans="2:70" s="17" customFormat="1" ht="13.5">
      <c r="B271" s="29"/>
      <c r="C271" s="29"/>
      <c r="D271" s="53"/>
      <c r="E271" s="50"/>
      <c r="F271" s="63"/>
      <c r="G271" s="60"/>
      <c r="H271" s="29"/>
      <c r="I271" s="29"/>
      <c r="J271" s="29"/>
      <c r="K271" s="29"/>
      <c r="L271" s="29"/>
      <c r="M271" s="35"/>
      <c r="N271" s="35"/>
      <c r="O271" s="207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5"/>
      <c r="BC271" s="31"/>
      <c r="BD271" s="30"/>
      <c r="BE271" s="30"/>
      <c r="BF271" s="30"/>
      <c r="BG271" s="30"/>
      <c r="BH271" s="30"/>
      <c r="BI271" s="30"/>
      <c r="BJ271" s="30"/>
      <c r="BK271" s="30"/>
      <c r="BR271" s="111"/>
    </row>
    <row r="272" spans="2:63" ht="13.5">
      <c r="B272" s="17"/>
      <c r="C272" s="17"/>
      <c r="D272" s="65"/>
      <c r="E272" s="18"/>
      <c r="F272" s="17"/>
      <c r="G272" s="80"/>
      <c r="H272" s="18"/>
      <c r="I272" s="18"/>
      <c r="J272" s="18"/>
      <c r="K272" s="18"/>
      <c r="L272" s="18"/>
      <c r="M272" s="33"/>
      <c r="N272" s="18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3"/>
      <c r="BC272" s="4"/>
      <c r="BD272" s="26"/>
      <c r="BE272" s="26"/>
      <c r="BF272" s="4"/>
      <c r="BG272" s="4"/>
      <c r="BH272" s="4"/>
      <c r="BI272" s="4"/>
      <c r="BJ272" s="4"/>
      <c r="BK272" s="4"/>
    </row>
    <row r="273" spans="2:63" ht="13.5">
      <c r="B273" s="30"/>
      <c r="E273" s="30"/>
      <c r="F273" s="29"/>
      <c r="G273" s="29"/>
      <c r="H273" s="29"/>
      <c r="I273" s="29"/>
      <c r="J273" s="29"/>
      <c r="K273" s="29"/>
      <c r="L273" s="35"/>
      <c r="M273" s="29"/>
      <c r="N273" s="18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3"/>
      <c r="BC273" s="4"/>
      <c r="BD273" s="26"/>
      <c r="BE273" s="26"/>
      <c r="BF273" s="4"/>
      <c r="BG273" s="4"/>
      <c r="BH273" s="4"/>
      <c r="BI273" s="4"/>
      <c r="BJ273" s="4"/>
      <c r="BK273" s="4"/>
    </row>
    <row r="274" spans="2:63" ht="15">
      <c r="B274" s="56"/>
      <c r="E274" s="56"/>
      <c r="F274" s="30"/>
      <c r="G274" s="71"/>
      <c r="H274" s="17"/>
      <c r="I274" s="56"/>
      <c r="J274" s="56"/>
      <c r="K274" s="56"/>
      <c r="L274" s="56"/>
      <c r="M274" s="71"/>
      <c r="N274" s="18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3"/>
      <c r="BC274" s="4"/>
      <c r="BD274" s="26"/>
      <c r="BE274" s="26"/>
      <c r="BF274" s="4"/>
      <c r="BG274" s="4"/>
      <c r="BH274" s="4"/>
      <c r="BI274" s="4"/>
      <c r="BJ274" s="4"/>
      <c r="BK274" s="4"/>
    </row>
    <row r="275" spans="2:70" s="4" customFormat="1" ht="15">
      <c r="B275" s="5"/>
      <c r="C275" s="17"/>
      <c r="D275" s="17"/>
      <c r="E275" s="8"/>
      <c r="F275" s="11"/>
      <c r="G275" s="11"/>
      <c r="H275" s="11"/>
      <c r="I275" s="5"/>
      <c r="J275" s="5"/>
      <c r="K275" s="5"/>
      <c r="L275" s="5"/>
      <c r="M275" s="11"/>
      <c r="N275" s="3"/>
      <c r="O275" s="214"/>
      <c r="BB275" s="3"/>
      <c r="BD275" s="26"/>
      <c r="BE275" s="26"/>
      <c r="BR275" s="119"/>
    </row>
    <row r="276" spans="2:63" ht="15">
      <c r="B276" s="5"/>
      <c r="C276" s="17"/>
      <c r="D276" s="17"/>
      <c r="E276" s="8"/>
      <c r="F276" s="11"/>
      <c r="G276" s="11"/>
      <c r="H276" s="11"/>
      <c r="I276" s="5"/>
      <c r="J276" s="5"/>
      <c r="K276" s="5"/>
      <c r="L276" s="5"/>
      <c r="M276" s="11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3"/>
      <c r="BC276" s="4"/>
      <c r="BD276" s="26"/>
      <c r="BE276" s="26"/>
      <c r="BF276" s="4"/>
      <c r="BG276" s="4"/>
      <c r="BH276" s="4"/>
      <c r="BI276" s="4"/>
      <c r="BJ276" s="4"/>
      <c r="BK276" s="4"/>
    </row>
    <row r="277" spans="2:13" ht="15">
      <c r="B277" s="5"/>
      <c r="C277" s="17"/>
      <c r="D277" s="17"/>
      <c r="E277" s="8"/>
      <c r="F277" s="11"/>
      <c r="G277" s="11"/>
      <c r="H277" s="11"/>
      <c r="I277" s="5"/>
      <c r="J277" s="5"/>
      <c r="K277" s="5"/>
      <c r="L277" s="5"/>
      <c r="M277" s="11"/>
    </row>
    <row r="278" spans="2:13" ht="15">
      <c r="B278" s="5"/>
      <c r="C278" s="17"/>
      <c r="D278" s="17"/>
      <c r="E278" s="8"/>
      <c r="F278" s="11"/>
      <c r="G278" s="11"/>
      <c r="H278" s="11"/>
      <c r="I278" s="5"/>
      <c r="J278" s="5"/>
      <c r="K278" s="5"/>
      <c r="L278" s="5"/>
      <c r="M278" s="11"/>
    </row>
    <row r="279" spans="2:13" ht="15">
      <c r="B279" s="12"/>
      <c r="C279" s="66"/>
      <c r="D279" s="66"/>
      <c r="E279" s="14"/>
      <c r="F279" s="7"/>
      <c r="G279" s="7"/>
      <c r="H279" s="7"/>
      <c r="I279" s="12"/>
      <c r="J279" s="12"/>
      <c r="K279" s="12"/>
      <c r="L279" s="12"/>
      <c r="M279" s="7"/>
    </row>
    <row r="280" spans="3:13" ht="15">
      <c r="C280" s="44"/>
      <c r="D280" s="44"/>
      <c r="E280" s="15"/>
      <c r="F280" s="2"/>
      <c r="G280" s="2"/>
      <c r="H280" s="2"/>
      <c r="I280" s="2"/>
      <c r="J280" s="2"/>
      <c r="K280" s="2"/>
      <c r="L280" s="10"/>
      <c r="M280" s="1"/>
    </row>
    <row r="310" ht="13.5">
      <c r="H310" s="18"/>
    </row>
  </sheetData>
  <sheetProtection/>
  <mergeCells count="39">
    <mergeCell ref="H146:L146"/>
    <mergeCell ref="D6:M6"/>
    <mergeCell ref="D7:M7"/>
    <mergeCell ref="H9:M9"/>
    <mergeCell ref="D89:E89"/>
    <mergeCell ref="H89:L89"/>
    <mergeCell ref="D107:E107"/>
    <mergeCell ref="B106:E106"/>
    <mergeCell ref="H107:L107"/>
    <mergeCell ref="D11:E11"/>
    <mergeCell ref="H11:L11"/>
    <mergeCell ref="H122:L122"/>
    <mergeCell ref="D200:E200"/>
    <mergeCell ref="H200:L200"/>
    <mergeCell ref="H155:L155"/>
    <mergeCell ref="D188:E188"/>
    <mergeCell ref="H188:L188"/>
    <mergeCell ref="H166:L166"/>
    <mergeCell ref="D155:E155"/>
    <mergeCell ref="H232:L232"/>
    <mergeCell ref="D166:E166"/>
    <mergeCell ref="D122:E122"/>
    <mergeCell ref="B17:E17"/>
    <mergeCell ref="D19:E19"/>
    <mergeCell ref="H19:L19"/>
    <mergeCell ref="D29:E29"/>
    <mergeCell ref="H29:L29"/>
    <mergeCell ref="B18:D18"/>
    <mergeCell ref="D146:E146"/>
    <mergeCell ref="B187:E187"/>
    <mergeCell ref="D245:E245"/>
    <mergeCell ref="H245:L245"/>
    <mergeCell ref="D256:E256"/>
    <mergeCell ref="H256:L256"/>
    <mergeCell ref="D59:E59"/>
    <mergeCell ref="H59:L59"/>
    <mergeCell ref="D221:E221"/>
    <mergeCell ref="H221:L221"/>
    <mergeCell ref="D232:E232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Arno Tali</cp:lastModifiedBy>
  <cp:lastPrinted>2016-12-29T13:14:07Z</cp:lastPrinted>
  <dcterms:created xsi:type="dcterms:W3CDTF">2002-12-13T19:09:16Z</dcterms:created>
  <dcterms:modified xsi:type="dcterms:W3CDTF">2016-12-29T14:32:34Z</dcterms:modified>
  <cp:category/>
  <cp:version/>
  <cp:contentType/>
  <cp:contentStatus/>
</cp:coreProperties>
</file>